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DI\OUTSDAND\MAZAN 2021\MQ3-21\דוח כספי\"/>
    </mc:Choice>
  </mc:AlternateContent>
  <bookViews>
    <workbookView xWindow="-120" yWindow="-120" windowWidth="25440" windowHeight="15390"/>
  </bookViews>
  <sheets>
    <sheet name="פרסום תשואה 30.9.21" sheetId="2" r:id="rId1"/>
  </sheets>
  <definedNames>
    <definedName name="_xlnm.Print_Area" localSheetId="0">'פרסום תשואה 30.9.21'!$B$1:$Z$54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2" l="1"/>
  <c r="T25" i="2"/>
  <c r="T23" i="2"/>
  <c r="S24" i="2"/>
  <c r="S25" i="2"/>
  <c r="S23" i="2"/>
  <c r="R24" i="2"/>
  <c r="R25" i="2"/>
  <c r="R23" i="2"/>
  <c r="Q24" i="2"/>
  <c r="Q25" i="2"/>
  <c r="Q23" i="2"/>
  <c r="P24" i="2"/>
  <c r="P25" i="2"/>
  <c r="P23" i="2"/>
  <c r="O24" i="2"/>
  <c r="O25" i="2"/>
  <c r="O23" i="2"/>
  <c r="T49" i="2"/>
  <c r="T50" i="2"/>
  <c r="T48" i="2"/>
  <c r="S48" i="2"/>
  <c r="S50" i="2"/>
  <c r="R49" i="2"/>
  <c r="R50" i="2"/>
  <c r="R48" i="2"/>
  <c r="Q49" i="2"/>
  <c r="Q50" i="2"/>
  <c r="Q48" i="2"/>
  <c r="P49" i="2"/>
  <c r="P50" i="2"/>
  <c r="P48" i="2"/>
  <c r="O48" i="2"/>
  <c r="O50" i="2"/>
  <c r="R28" i="2"/>
  <c r="R29" i="2"/>
  <c r="R27" i="2"/>
  <c r="Q28" i="2"/>
  <c r="Q29" i="2"/>
  <c r="Q27" i="2"/>
  <c r="P28" i="2"/>
  <c r="P29" i="2"/>
  <c r="P27" i="2"/>
  <c r="T28" i="2"/>
  <c r="T29" i="2"/>
  <c r="T27" i="2"/>
  <c r="S28" i="2"/>
  <c r="S29" i="2"/>
  <c r="S27" i="2"/>
  <c r="O28" i="2"/>
  <c r="O29" i="2"/>
  <c r="O27" i="2"/>
  <c r="R53" i="2"/>
  <c r="R54" i="2"/>
  <c r="R52" i="2"/>
  <c r="Q53" i="2"/>
  <c r="Q54" i="2"/>
  <c r="Q52" i="2"/>
  <c r="P53" i="2"/>
  <c r="P54" i="2"/>
  <c r="P52" i="2"/>
  <c r="T53" i="2"/>
  <c r="T54" i="2"/>
  <c r="T52" i="2"/>
  <c r="S52" i="2"/>
  <c r="T10" i="2"/>
  <c r="T11" i="2"/>
  <c r="T12" i="2"/>
  <c r="T13" i="2"/>
  <c r="T14" i="2"/>
  <c r="T15" i="2"/>
  <c r="T16" i="2"/>
  <c r="T17" i="2"/>
  <c r="T18" i="2"/>
  <c r="T19" i="2"/>
  <c r="T20" i="2"/>
  <c r="T21" i="2"/>
  <c r="T9" i="2"/>
  <c r="R11" i="2"/>
  <c r="R12" i="2"/>
  <c r="R13" i="2"/>
  <c r="R14" i="2"/>
  <c r="R15" i="2"/>
  <c r="R17" i="2"/>
  <c r="R18" i="2"/>
  <c r="R19" i="2"/>
  <c r="R20" i="2"/>
  <c r="R9" i="2"/>
  <c r="Q11" i="2"/>
  <c r="Q12" i="2"/>
  <c r="Q13" i="2"/>
  <c r="Q14" i="2"/>
  <c r="Q15" i="2"/>
  <c r="Q16" i="2"/>
  <c r="Q17" i="2"/>
  <c r="Q18" i="2"/>
  <c r="Q19" i="2"/>
  <c r="Q20" i="2"/>
  <c r="Q9" i="2"/>
  <c r="P11" i="2"/>
  <c r="P12" i="2"/>
  <c r="P13" i="2"/>
  <c r="P14" i="2"/>
  <c r="P15" i="2"/>
  <c r="P16" i="2"/>
  <c r="R16" i="2" s="1"/>
  <c r="P17" i="2"/>
  <c r="P18" i="2"/>
  <c r="P19" i="2"/>
  <c r="P20" i="2"/>
  <c r="P9" i="2"/>
  <c r="O10" i="2"/>
  <c r="Q10" i="2" s="1"/>
  <c r="O11" i="2"/>
  <c r="O12" i="2"/>
  <c r="O13" i="2"/>
  <c r="O14" i="2"/>
  <c r="O15" i="2"/>
  <c r="O16" i="2"/>
  <c r="O17" i="2"/>
  <c r="O18" i="2"/>
  <c r="O19" i="2"/>
  <c r="O20" i="2"/>
  <c r="O21" i="2"/>
  <c r="Q21" i="2" s="1"/>
  <c r="O9" i="2"/>
  <c r="T35" i="2"/>
  <c r="T36" i="2"/>
  <c r="T37" i="2"/>
  <c r="T38" i="2"/>
  <c r="T39" i="2"/>
  <c r="T40" i="2"/>
  <c r="T41" i="2"/>
  <c r="T42" i="2"/>
  <c r="T43" i="2"/>
  <c r="T44" i="2"/>
  <c r="T45" i="2"/>
  <c r="T46" i="2"/>
  <c r="T34" i="2"/>
  <c r="R35" i="2"/>
  <c r="R36" i="2"/>
  <c r="R37" i="2"/>
  <c r="R38" i="2"/>
  <c r="R39" i="2"/>
  <c r="R40" i="2"/>
  <c r="R42" i="2"/>
  <c r="R43" i="2"/>
  <c r="R44" i="2"/>
  <c r="R45" i="2"/>
  <c r="R34" i="2"/>
  <c r="Q35" i="2"/>
  <c r="Q36" i="2"/>
  <c r="Q37" i="2"/>
  <c r="Q38" i="2"/>
  <c r="Q39" i="2"/>
  <c r="Q40" i="2"/>
  <c r="Q41" i="2"/>
  <c r="Q42" i="2"/>
  <c r="Q43" i="2"/>
  <c r="Q44" i="2"/>
  <c r="Q45" i="2"/>
  <c r="Q34" i="2"/>
  <c r="P35" i="2"/>
  <c r="P36" i="2"/>
  <c r="P37" i="2"/>
  <c r="P38" i="2"/>
  <c r="P39" i="2"/>
  <c r="P40" i="2"/>
  <c r="P41" i="2"/>
  <c r="R41" i="2" s="1"/>
  <c r="P42" i="2"/>
  <c r="P43" i="2"/>
  <c r="P44" i="2"/>
  <c r="P45" i="2"/>
  <c r="P34" i="2"/>
  <c r="O53" i="2"/>
  <c r="S53" i="2"/>
  <c r="S54" i="2"/>
  <c r="O46" i="2"/>
  <c r="Q46" i="2" s="1"/>
  <c r="P10" i="2" l="1"/>
  <c r="R10" i="2" s="1"/>
  <c r="P21" i="2"/>
  <c r="R21" i="2" s="1"/>
  <c r="O54" i="2"/>
  <c r="O52" i="2" s="1"/>
  <c r="P46" i="2"/>
  <c r="R46" i="2" s="1"/>
  <c r="S46" i="2"/>
  <c r="S21" i="2" l="1"/>
  <c r="J24" i="2"/>
  <c r="I24" i="2"/>
  <c r="I23" i="2" s="1"/>
  <c r="K49" i="2"/>
  <c r="L49" i="2" s="1"/>
  <c r="K48" i="2"/>
  <c r="L48" i="2" s="1"/>
  <c r="J49" i="2"/>
  <c r="J48" i="2"/>
  <c r="I48" i="2"/>
  <c r="N48" i="2"/>
  <c r="M49" i="2"/>
  <c r="N49" i="2" s="1"/>
  <c r="M48" i="2"/>
  <c r="N24" i="2"/>
  <c r="M23" i="2"/>
  <c r="N23" i="2" s="1"/>
  <c r="I53" i="2"/>
  <c r="K53" i="2" s="1"/>
  <c r="M28" i="2"/>
  <c r="M53" i="2" s="1"/>
  <c r="I28" i="2"/>
  <c r="K28" i="2" s="1"/>
  <c r="K11" i="2"/>
  <c r="K18" i="2"/>
  <c r="K19" i="2"/>
  <c r="I20" i="2"/>
  <c r="K20" i="2" s="1"/>
  <c r="I18" i="2"/>
  <c r="I17" i="2"/>
  <c r="K17" i="2" s="1"/>
  <c r="I16" i="2"/>
  <c r="K16" i="2" s="1"/>
  <c r="I15" i="2"/>
  <c r="K15" i="2" s="1"/>
  <c r="I14" i="2"/>
  <c r="K14" i="2" s="1"/>
  <c r="I13" i="2"/>
  <c r="I12" i="2"/>
  <c r="K12" i="2" s="1"/>
  <c r="I11" i="2"/>
  <c r="I10" i="2"/>
  <c r="K10" i="2" s="1"/>
  <c r="I9" i="2"/>
  <c r="K9" i="2" s="1"/>
  <c r="K35" i="2"/>
  <c r="K36" i="2"/>
  <c r="K37" i="2"/>
  <c r="K38" i="2"/>
  <c r="K39" i="2"/>
  <c r="K40" i="2"/>
  <c r="K41" i="2"/>
  <c r="K42" i="2"/>
  <c r="K43" i="2"/>
  <c r="K44" i="2"/>
  <c r="K45" i="2"/>
  <c r="K34" i="2"/>
  <c r="I46" i="2"/>
  <c r="J36" i="2" s="1"/>
  <c r="J23" i="2" l="1"/>
  <c r="K23" i="2"/>
  <c r="L23" i="2" s="1"/>
  <c r="L53" i="2"/>
  <c r="I54" i="2"/>
  <c r="K54" i="2" s="1"/>
  <c r="L54" i="2" s="1"/>
  <c r="K24" i="2"/>
  <c r="L24" i="2" s="1"/>
  <c r="I52" i="2"/>
  <c r="J53" i="2"/>
  <c r="I21" i="2"/>
  <c r="J13" i="2"/>
  <c r="K21" i="2"/>
  <c r="J15" i="2"/>
  <c r="J11" i="2"/>
  <c r="J12" i="2"/>
  <c r="J41" i="2"/>
  <c r="J35" i="2"/>
  <c r="J34" i="2"/>
  <c r="J40" i="2"/>
  <c r="J46" i="2"/>
  <c r="K13" i="2"/>
  <c r="J45" i="2"/>
  <c r="J39" i="2"/>
  <c r="J44" i="2"/>
  <c r="J38" i="2"/>
  <c r="K46" i="2"/>
  <c r="J43" i="2"/>
  <c r="J37" i="2"/>
  <c r="J42" i="2"/>
  <c r="J19" i="2"/>
  <c r="J52" i="2" l="1"/>
  <c r="K52" i="2"/>
  <c r="L52" i="2" s="1"/>
  <c r="J16" i="2"/>
  <c r="I29" i="2"/>
  <c r="J18" i="2"/>
  <c r="J21" i="2"/>
  <c r="J10" i="2"/>
  <c r="J17" i="2"/>
  <c r="J14" i="2"/>
  <c r="J9" i="2"/>
  <c r="J20" i="2"/>
  <c r="L11" i="2"/>
  <c r="L17" i="2"/>
  <c r="L12" i="2"/>
  <c r="L18" i="2"/>
  <c r="L19" i="2"/>
  <c r="L14" i="2"/>
  <c r="L20" i="2"/>
  <c r="L15" i="2"/>
  <c r="L21" i="2"/>
  <c r="L10" i="2"/>
  <c r="L16" i="2"/>
  <c r="L9" i="2"/>
  <c r="L13" i="2"/>
  <c r="L39" i="2"/>
  <c r="L45" i="2"/>
  <c r="L40" i="2"/>
  <c r="L46" i="2"/>
  <c r="L35" i="2"/>
  <c r="L41" i="2"/>
  <c r="L34" i="2"/>
  <c r="L36" i="2"/>
  <c r="L42" i="2"/>
  <c r="L37" i="2"/>
  <c r="L43" i="2"/>
  <c r="L38" i="2"/>
  <c r="L44" i="2"/>
  <c r="I27" i="2" l="1"/>
  <c r="J28" i="2"/>
  <c r="M35" i="2"/>
  <c r="M36" i="2"/>
  <c r="M37" i="2"/>
  <c r="M38" i="2"/>
  <c r="M39" i="2"/>
  <c r="M40" i="2"/>
  <c r="M41" i="2"/>
  <c r="M42" i="2"/>
  <c r="M43" i="2"/>
  <c r="M44" i="2"/>
  <c r="M45" i="2"/>
  <c r="M34" i="2"/>
  <c r="M46" i="2" s="1"/>
  <c r="N46" i="2" s="1"/>
  <c r="M21" i="2"/>
  <c r="N42" i="2" l="1"/>
  <c r="N43" i="2"/>
  <c r="N10" i="2"/>
  <c r="N16" i="2"/>
  <c r="N9" i="2"/>
  <c r="N21" i="2"/>
  <c r="M29" i="2"/>
  <c r="N11" i="2"/>
  <c r="N17" i="2"/>
  <c r="N20" i="2"/>
  <c r="N15" i="2"/>
  <c r="N12" i="2"/>
  <c r="N18" i="2"/>
  <c r="N13" i="2"/>
  <c r="N19" i="2"/>
  <c r="N14" i="2"/>
  <c r="N34" i="2"/>
  <c r="N39" i="2"/>
  <c r="N37" i="2"/>
  <c r="N36" i="2"/>
  <c r="N41" i="2"/>
  <c r="N35" i="2"/>
  <c r="N40" i="2"/>
  <c r="N45" i="2"/>
  <c r="N44" i="2"/>
  <c r="N38" i="2"/>
  <c r="J27" i="2"/>
  <c r="K27" i="2"/>
  <c r="K29" i="2" l="1"/>
  <c r="L28" i="2" s="1"/>
  <c r="L27" i="2"/>
  <c r="M27" i="2"/>
  <c r="N28" i="2"/>
  <c r="C50" i="2"/>
  <c r="C52" i="2"/>
  <c r="G46" i="2"/>
  <c r="C46" i="2"/>
  <c r="G24" i="2"/>
  <c r="G49" i="2" s="1"/>
  <c r="C27" i="2"/>
  <c r="C21" i="2"/>
  <c r="G27" i="2"/>
  <c r="N27" i="2" l="1"/>
  <c r="M52" i="2"/>
  <c r="D49" i="2"/>
  <c r="D39" i="2"/>
  <c r="F39" i="2" s="1"/>
  <c r="D45" i="2"/>
  <c r="F45" i="2" s="1"/>
  <c r="D10" i="2"/>
  <c r="F10" i="2" s="1"/>
  <c r="D16" i="2"/>
  <c r="D40" i="2"/>
  <c r="D34" i="2"/>
  <c r="D17" i="2"/>
  <c r="D12" i="2"/>
  <c r="D42" i="2"/>
  <c r="F42" i="2" s="1"/>
  <c r="D19" i="2"/>
  <c r="D37" i="2"/>
  <c r="D20" i="2"/>
  <c r="D9" i="2"/>
  <c r="D48" i="2"/>
  <c r="D11" i="2"/>
  <c r="F11" i="2" s="1"/>
  <c r="D35" i="2"/>
  <c r="D18" i="2"/>
  <c r="D43" i="2"/>
  <c r="D38" i="2"/>
  <c r="F38" i="2" s="1"/>
  <c r="D41" i="2"/>
  <c r="D13" i="2"/>
  <c r="F13" i="2" s="1"/>
  <c r="D24" i="2"/>
  <c r="D44" i="2"/>
  <c r="D36" i="2"/>
  <c r="D14" i="2"/>
  <c r="D15" i="2"/>
  <c r="F15" i="2" s="1"/>
  <c r="C54" i="2"/>
  <c r="C53" i="2" s="1"/>
  <c r="C29" i="2"/>
  <c r="C28" i="2" s="1"/>
  <c r="D28" i="2" s="1"/>
  <c r="D27" i="2"/>
  <c r="C25" i="2"/>
  <c r="C23" i="2" s="1"/>
  <c r="D23" i="2" s="1"/>
  <c r="F23" i="2" s="1"/>
  <c r="D52" i="2"/>
  <c r="F52" i="2" s="1"/>
  <c r="F49" i="2"/>
  <c r="F48" i="2"/>
  <c r="F35" i="2"/>
  <c r="F36" i="2"/>
  <c r="F37" i="2"/>
  <c r="F40" i="2"/>
  <c r="F41" i="2"/>
  <c r="F43" i="2"/>
  <c r="F44" i="2"/>
  <c r="F34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8" i="2"/>
  <c r="F27" i="2"/>
  <c r="F25" i="2"/>
  <c r="F24" i="2"/>
  <c r="F21" i="2"/>
  <c r="F12" i="2"/>
  <c r="F14" i="2"/>
  <c r="F16" i="2"/>
  <c r="F17" i="2"/>
  <c r="F18" i="2"/>
  <c r="F19" i="2"/>
  <c r="F20" i="2"/>
  <c r="F9" i="2"/>
  <c r="E28" i="2"/>
  <c r="E27" i="2"/>
  <c r="E24" i="2"/>
  <c r="E23" i="2"/>
  <c r="E10" i="2"/>
  <c r="E11" i="2"/>
  <c r="E12" i="2"/>
  <c r="E13" i="2"/>
  <c r="E14" i="2"/>
  <c r="E15" i="2"/>
  <c r="E16" i="2"/>
  <c r="E17" i="2"/>
  <c r="E18" i="2"/>
  <c r="E19" i="2"/>
  <c r="E20" i="2"/>
  <c r="E9" i="2"/>
  <c r="D53" i="2" l="1"/>
  <c r="F53" i="2" s="1"/>
  <c r="E53" i="2"/>
  <c r="M54" i="2"/>
  <c r="N53" i="2" s="1"/>
  <c r="E54" i="2"/>
  <c r="E50" i="2"/>
  <c r="E46" i="2"/>
  <c r="N52" i="2" l="1"/>
  <c r="G21" i="2"/>
  <c r="G54" i="2" l="1"/>
  <c r="G29" i="2"/>
  <c r="G28" i="2" s="1"/>
  <c r="G53" i="2" s="1"/>
  <c r="G50" i="2"/>
  <c r="G48" i="2" s="1"/>
  <c r="G25" i="2"/>
  <c r="G23" i="2" s="1"/>
  <c r="H53" i="2"/>
  <c r="H44" i="2"/>
  <c r="H40" i="2"/>
  <c r="H36" i="2"/>
  <c r="H42" i="2"/>
  <c r="H38" i="2"/>
  <c r="H34" i="2"/>
  <c r="H43" i="2"/>
  <c r="H39" i="2"/>
  <c r="H35" i="2"/>
  <c r="H45" i="2"/>
  <c r="H41" i="2"/>
  <c r="H3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27" i="2" l="1"/>
  <c r="G52" i="2"/>
  <c r="H52" i="2" s="1"/>
  <c r="H54" i="2"/>
  <c r="H29" i="2"/>
  <c r="E29" i="2" l="1"/>
  <c r="E25" i="2"/>
  <c r="E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<sst xmlns="http://schemas.openxmlformats.org/spreadsheetml/2006/main" count="125" uniqueCount="33">
  <si>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</si>
  <si>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</si>
  <si>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</si>
  <si>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</si>
  <si>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</si>
  <si>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</si>
  <si>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</si>
  <si>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</si>
  <si>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</si>
  <si>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</si>
  <si>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</si>
  <si>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</si>
  <si>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</si>
  <si>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</si>
  <si>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</si>
  <si>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</si>
  <si>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</si>
  <si>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</si>
  <si>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</si>
  <si>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</si>
  <si>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</si>
  <si>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</si>
  <si>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</si>
  <si>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</si>
  <si>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</si>
  <si>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</si>
  <si>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</si>
  <si>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</si>
  <si>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</si>
  <si>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</si>
  <si>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</si>
  <si>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אגושה שיתופית מרכזית בע"מ</t>
  </si>
  <si>
    <t>נתונים לרבעון 3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</si>
</sst>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  <charset val="177"/>
    </font>
    <font>
      <b/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3">
    <xf numFmtId="0" fontId="0" fillId="0" borderId="0" xfId="0"/>
    <xf numFmtId="0" fontId="2" fillId="0" borderId="0" xfId="0" applyFont="1"/>
    <xf numFmtId="0" fontId="4" fillId="4" borderId="2" xfId="2" applyFont="1" applyFill="1" applyBorder="1"/>
    <xf numFmtId="0" fontId="4" fillId="4" borderId="4" xfId="2" applyFont="1" applyFill="1" applyBorder="1"/>
    <xf numFmtId="0" fontId="4" fillId="4" borderId="5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0" fontId="4" fillId="4" borderId="10" xfId="2" applyFont="1" applyFill="1" applyBorder="1"/>
    <xf numFmtId="0" fontId="4" fillId="4" borderId="12" xfId="2" applyFont="1" applyFill="1" applyBorder="1"/>
    <xf numFmtId="0" fontId="4" fillId="4" borderId="13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9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0" fontId="23" fillId="5" borderId="14" xfId="2" applyFont="1" applyFill="1" applyBorder="1" applyAlignment="1">
      <alignment horizontal="right"/>
    </xf>
    <xf numFmtId="0" fontId="23" fillId="5" borderId="15" xfId="2" applyFont="1" applyFill="1" applyBorder="1" applyAlignment="1">
      <alignment horizontal="right"/>
    </xf>
    <xf numFmtId="0" fontId="23" fillId="5" borderId="16" xfId="2" applyFont="1" applyFill="1" applyBorder="1" applyAlignment="1">
      <alignment horizontal="right"/>
    </xf>
    <xf numFmtId="0" fontId="4" fillId="4" borderId="1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166" fontId="6" fillId="3" borderId="17" xfId="1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5" fontId="24" fillId="2" borderId="17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17" xfId="4" applyNumberFormat="1" applyFont="1" applyFill="1" applyBorder="1" applyAlignment="1">
      <alignment horizontal="right"/>
    </xf>
    <xf numFmtId="165" fontId="6" fillId="2" borderId="17" xfId="4" applyNumberFormat="1" applyFont="1" applyFill="1" applyBorder="1" applyAlignment="1">
      <alignment horizontal="right"/>
    </xf>
    <xf numFmtId="165" fontId="24" fillId="3" borderId="17" xfId="1" applyNumberFormat="1" applyFont="1" applyFill="1" applyBorder="1" applyAlignment="1">
      <alignment horizontal="right"/>
    </xf>
    <xf numFmtId="165" fontId="26" fillId="3" borderId="17" xfId="1" applyNumberFormat="1" applyFont="1" applyFill="1" applyBorder="1" applyAlignment="1">
      <alignment horizontal="right"/>
    </xf>
    <xf numFmtId="166" fontId="27" fillId="3" borderId="17" xfId="1" applyNumberFormat="1" applyFont="1" applyFill="1" applyBorder="1" applyAlignment="1">
      <alignment horizontal="right" vertical="center"/>
    </xf>
    <xf numFmtId="165" fontId="27" fillId="3" borderId="17" xfId="4" applyNumberFormat="1" applyFont="1" applyFill="1" applyBorder="1" applyAlignment="1">
      <alignment horizontal="right" vertical="center"/>
    </xf>
    <xf numFmtId="165" fontId="25" fillId="3" borderId="17" xfId="1" applyNumberFormat="1" applyFont="1" applyFill="1" applyBorder="1" applyAlignment="1">
      <alignment horizontal="right"/>
    </xf>
    <xf numFmtId="166" fontId="25" fillId="2" borderId="17" xfId="1" applyNumberFormat="1" applyFont="1" applyFill="1" applyBorder="1" applyAlignment="1">
      <alignment horizontal="right"/>
    </xf>
    <xf numFmtId="165" fontId="25" fillId="2" borderId="17" xfId="1" applyNumberFormat="1" applyFont="1" applyFill="1" applyBorder="1" applyAlignment="1">
      <alignment horizontal="right"/>
    </xf>
    <xf numFmtId="166" fontId="27" fillId="2" borderId="17" xfId="1" applyNumberFormat="1" applyFont="1" applyFill="1" applyBorder="1" applyAlignment="1">
      <alignment horizontal="right" vertical="center"/>
    </xf>
    <xf numFmtId="166" fontId="25" fillId="3" borderId="17" xfId="1" applyNumberFormat="1" applyFont="1" applyFill="1" applyBorder="1" applyAlignment="1">
      <alignment horizontal="right"/>
    </xf>
    <xf numFmtId="165" fontId="25" fillId="3" borderId="17" xfId="4" applyNumberFormat="1" applyFont="1" applyFill="1" applyBorder="1" applyAlignment="1">
      <alignment horizontal="right"/>
    </xf>
    <xf numFmtId="166" fontId="8" fillId="2" borderId="17" xfId="1" applyNumberFormat="1" applyFont="1" applyFill="1" applyBorder="1" applyAlignment="1">
      <alignment horizontal="right" vertical="center"/>
    </xf>
    <xf numFmtId="166" fontId="4" fillId="2" borderId="17" xfId="1" applyNumberFormat="1" applyFont="1" applyFill="1" applyBorder="1" applyAlignment="1">
      <alignment horizontal="right"/>
    </xf>
    <xf numFmtId="166" fontId="6" fillId="0" borderId="18" xfId="1" applyNumberFormat="1" applyFont="1" applyFill="1" applyBorder="1" applyAlignment="1">
      <alignment horizontal="right"/>
    </xf>
    <xf numFmtId="166" fontId="8" fillId="3" borderId="17" xfId="1" applyNumberFormat="1" applyFont="1" applyFill="1" applyBorder="1" applyAlignment="1">
      <alignment horizontal="right" vertical="center"/>
    </xf>
    <xf numFmtId="165" fontId="8" fillId="3" borderId="17" xfId="4" applyNumberFormat="1" applyFont="1" applyFill="1" applyBorder="1" applyAlignment="1">
      <alignment horizontal="right" vertical="center"/>
    </xf>
    <xf numFmtId="165" fontId="6" fillId="0" borderId="19" xfId="1" applyNumberFormat="1" applyFont="1" applyFill="1" applyBorder="1" applyAlignment="1">
      <alignment horizontal="right"/>
    </xf>
    <xf numFmtId="166" fontId="4" fillId="3" borderId="17" xfId="1" applyNumberFormat="1" applyFont="1" applyFill="1" applyBorder="1" applyAlignment="1">
      <alignment horizontal="right"/>
    </xf>
    <xf numFmtId="165" fontId="4" fillId="3" borderId="17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right"/>
    </xf>
    <xf numFmtId="166" fontId="27" fillId="3" borderId="17" xfId="1" applyNumberFormat="1" applyFont="1" applyFill="1" applyBorder="1" applyAlignment="1">
      <alignment horizontal="right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workbookViewId="0">
      <selection activeCell="C66" sqref="C66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9" width="9.125" style="1" customWidth="1"/>
    <col min="10" max="10" width="9.5" style="1" customWidth="1"/>
    <col min="11" max="12" width="9.125" style="1" customWidth="1"/>
    <col min="13" max="13" width="9.875" style="1" customWidth="1"/>
    <col min="14" max="14" width="9.75" style="1" customWidth="1"/>
    <col min="15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26" t="s">
        <v>27</v>
      </c>
    </row>
    <row r="2" spans="1:26" ht="18.75">
      <c r="B2" s="25" t="s">
        <v>26</v>
      </c>
      <c r="C2" s="27" t="s">
        <v>31</v>
      </c>
      <c r="D2" s="28"/>
      <c r="E2" s="28"/>
      <c r="F2" s="28"/>
      <c r="G2" s="28"/>
      <c r="H2" s="29"/>
    </row>
    <row r="3" spans="1:26" ht="18.75">
      <c r="B3" s="24" t="s">
        <v>28</v>
      </c>
      <c r="C3" s="27" t="s">
        <v>29</v>
      </c>
      <c r="D3" s="28"/>
      <c r="E3" s="28"/>
      <c r="F3" s="28"/>
      <c r="G3" s="28"/>
      <c r="H3" s="29"/>
    </row>
    <row r="4" spans="1:26">
      <c r="A4" s="13"/>
      <c r="B4" s="7"/>
      <c r="C4" s="23"/>
      <c r="D4" s="13"/>
      <c r="E4" s="13"/>
      <c r="F4" s="13"/>
      <c r="G4" s="13"/>
      <c r="H4" s="13"/>
    </row>
    <row r="5" spans="1:26">
      <c r="A5" s="13"/>
      <c r="B5" s="13"/>
    </row>
    <row r="6" spans="1:26" ht="18.75">
      <c r="A6" s="13"/>
      <c r="B6" s="21" t="s">
        <v>32</v>
      </c>
      <c r="C6" s="33" t="s">
        <v>22</v>
      </c>
      <c r="D6" s="34"/>
      <c r="E6" s="34"/>
      <c r="F6" s="34"/>
      <c r="G6" s="34"/>
      <c r="H6" s="35"/>
      <c r="I6" s="33" t="s">
        <v>25</v>
      </c>
      <c r="J6" s="34"/>
      <c r="K6" s="34"/>
      <c r="L6" s="34"/>
      <c r="M6" s="34"/>
      <c r="N6" s="35"/>
      <c r="O6" s="33" t="s">
        <v>24</v>
      </c>
      <c r="P6" s="34"/>
      <c r="Q6" s="34"/>
      <c r="R6" s="34"/>
      <c r="S6" s="34"/>
      <c r="T6" s="35"/>
      <c r="U6" s="33" t="s">
        <v>23</v>
      </c>
      <c r="V6" s="34"/>
      <c r="W6" s="34"/>
      <c r="X6" s="34"/>
      <c r="Y6" s="34"/>
      <c r="Z6" s="35"/>
    </row>
    <row r="7" spans="1:26" ht="18.75">
      <c r="A7" s="13"/>
      <c r="B7" s="20">
        <v>2021</v>
      </c>
      <c r="C7" s="32" t="s">
        <v>21</v>
      </c>
      <c r="D7" s="30"/>
      <c r="E7" s="30" t="s">
        <v>20</v>
      </c>
      <c r="F7" s="30"/>
      <c r="G7" s="30" t="s">
        <v>19</v>
      </c>
      <c r="H7" s="31"/>
      <c r="I7" s="32" t="s">
        <v>21</v>
      </c>
      <c r="J7" s="30"/>
      <c r="K7" s="30" t="s">
        <v>20</v>
      </c>
      <c r="L7" s="30"/>
      <c r="M7" s="30" t="s">
        <v>19</v>
      </c>
      <c r="N7" s="31"/>
      <c r="O7" s="32" t="s">
        <v>21</v>
      </c>
      <c r="P7" s="30"/>
      <c r="Q7" s="30" t="s">
        <v>20</v>
      </c>
      <c r="R7" s="30"/>
      <c r="S7" s="30" t="s">
        <v>19</v>
      </c>
      <c r="T7" s="31"/>
      <c r="U7" s="32" t="s">
        <v>21</v>
      </c>
      <c r="V7" s="30"/>
      <c r="W7" s="30" t="s">
        <v>20</v>
      </c>
      <c r="X7" s="30"/>
      <c r="Y7" s="30" t="s">
        <v>19</v>
      </c>
      <c r="Z7" s="31"/>
    </row>
    <row r="8" spans="1:26" ht="21" customHeight="1">
      <c r="A8" s="13"/>
      <c r="B8" s="13"/>
      <c r="C8" s="19" t="s">
        <v>18</v>
      </c>
      <c r="D8" s="18" t="s">
        <v>17</v>
      </c>
      <c r="E8" s="18" t="s">
        <v>18</v>
      </c>
      <c r="F8" s="18" t="s">
        <v>17</v>
      </c>
      <c r="G8" s="18" t="s">
        <v>18</v>
      </c>
      <c r="H8" s="17" t="s">
        <v>17</v>
      </c>
      <c r="I8" s="19" t="s">
        <v>18</v>
      </c>
      <c r="J8" s="18" t="s">
        <v>17</v>
      </c>
      <c r="K8" s="18" t="s">
        <v>18</v>
      </c>
      <c r="L8" s="18" t="s">
        <v>17</v>
      </c>
      <c r="M8" s="18" t="s">
        <v>18</v>
      </c>
      <c r="N8" s="17" t="s">
        <v>17</v>
      </c>
      <c r="O8" s="19" t="s">
        <v>18</v>
      </c>
      <c r="P8" s="18" t="s">
        <v>17</v>
      </c>
      <c r="Q8" s="18" t="s">
        <v>18</v>
      </c>
      <c r="R8" s="18" t="s">
        <v>17</v>
      </c>
      <c r="S8" s="18" t="s">
        <v>18</v>
      </c>
      <c r="T8" s="17" t="s">
        <v>17</v>
      </c>
      <c r="U8" s="19" t="s">
        <v>18</v>
      </c>
      <c r="V8" s="18" t="s">
        <v>17</v>
      </c>
      <c r="W8" s="18" t="s">
        <v>18</v>
      </c>
      <c r="X8" s="18" t="s">
        <v>17</v>
      </c>
      <c r="Y8" s="18" t="s">
        <v>18</v>
      </c>
      <c r="Z8" s="17" t="s">
        <v>17</v>
      </c>
    </row>
    <row r="9" spans="1:26">
      <c r="A9" s="22"/>
      <c r="B9" s="16" t="s">
        <v>16</v>
      </c>
      <c r="C9" s="36">
        <v>1758</v>
      </c>
      <c r="D9" s="37">
        <f>C9/$C$21</f>
        <v>7.0701789664186609E-2</v>
      </c>
      <c r="E9" s="36">
        <f>C9</f>
        <v>1758</v>
      </c>
      <c r="F9" s="37">
        <f>D9</f>
        <v>7.0701789664186609E-2</v>
      </c>
      <c r="G9" s="36">
        <v>386532</v>
      </c>
      <c r="H9" s="37">
        <f>G9/$G$21</f>
        <v>0.29060699128251199</v>
      </c>
      <c r="I9" s="38">
        <f>I34-$C$34</f>
        <v>-668</v>
      </c>
      <c r="J9" s="39">
        <f>I9/$I$21</f>
        <v>-2.5126006168660196E-2</v>
      </c>
      <c r="K9" s="38">
        <f>I9</f>
        <v>-668</v>
      </c>
      <c r="L9" s="40">
        <f>K9/$K$21</f>
        <v>-2.5126006168660196E-2</v>
      </c>
      <c r="M9" s="38">
        <v>372787</v>
      </c>
      <c r="N9" s="40">
        <f>M9/$M$21</f>
        <v>0.27362040011039146</v>
      </c>
      <c r="O9" s="36">
        <f>O34-I34</f>
        <v>1415</v>
      </c>
      <c r="P9" s="37">
        <f>O9/14544</f>
        <v>9.7290979097909791E-2</v>
      </c>
      <c r="Q9" s="36">
        <f>O9</f>
        <v>1415</v>
      </c>
      <c r="R9" s="37">
        <f>P9</f>
        <v>9.7290979097909791E-2</v>
      </c>
      <c r="S9" s="36">
        <v>458594</v>
      </c>
      <c r="T9" s="41">
        <f>T34</f>
        <v>0.3279853241454283</v>
      </c>
      <c r="U9" s="38"/>
      <c r="V9" s="40"/>
      <c r="W9" s="38"/>
      <c r="X9" s="40"/>
      <c r="Y9" s="38"/>
      <c r="Z9" s="42"/>
    </row>
    <row r="10" spans="1:26">
      <c r="A10" s="22"/>
      <c r="B10" s="15" t="s">
        <v>15</v>
      </c>
      <c r="C10" s="36">
        <v>-1805</v>
      </c>
      <c r="D10" s="43">
        <f t="shared" ref="D10:D20" si="0">C10/$C$21</f>
        <v>-7.2591996782626178E-2</v>
      </c>
      <c r="E10" s="36">
        <f t="shared" ref="E10:E20" si="1">C10</f>
        <v>-1805</v>
      </c>
      <c r="F10" s="43">
        <f t="shared" ref="F10:F20" si="2">D10</f>
        <v>-7.2591996782626178E-2</v>
      </c>
      <c r="G10" s="36">
        <v>265060</v>
      </c>
      <c r="H10" s="37">
        <f t="shared" ref="H10:H20" si="3">G10/$G$21</f>
        <v>0.19928049711108689</v>
      </c>
      <c r="I10" s="38">
        <f>I35-C35</f>
        <v>1105</v>
      </c>
      <c r="J10" s="40">
        <f t="shared" ref="J10:J21" si="4">I10/$I$21</f>
        <v>4.156322876702024E-2</v>
      </c>
      <c r="K10" s="38">
        <f t="shared" ref="K10:K21" si="5">I10</f>
        <v>1105</v>
      </c>
      <c r="L10" s="40">
        <f t="shared" ref="L10:L21" si="6">K10/$K$21</f>
        <v>4.156322876702024E-2</v>
      </c>
      <c r="M10" s="38">
        <v>258997</v>
      </c>
      <c r="N10" s="40">
        <f t="shared" ref="N10:N21" si="7">M10/$M$21</f>
        <v>0.19010014503561298</v>
      </c>
      <c r="O10" s="36">
        <f t="shared" ref="O10:O21" si="8">O35-I35</f>
        <v>2026</v>
      </c>
      <c r="P10" s="37">
        <f t="shared" ref="P10:P21" si="9">O10/14544</f>
        <v>0.1393014301430143</v>
      </c>
      <c r="Q10" s="36">
        <f t="shared" ref="Q10:Q21" si="10">O10</f>
        <v>2026</v>
      </c>
      <c r="R10" s="37">
        <f t="shared" ref="R10:R21" si="11">P10</f>
        <v>0.1393014301430143</v>
      </c>
      <c r="S10" s="36">
        <v>252270</v>
      </c>
      <c r="T10" s="41">
        <f t="shared" ref="T10:T21" si="12">T35</f>
        <v>0.18042289633568515</v>
      </c>
      <c r="U10" s="38"/>
      <c r="V10" s="40"/>
      <c r="W10" s="38"/>
      <c r="X10" s="40"/>
      <c r="Y10" s="38"/>
      <c r="Z10" s="42"/>
    </row>
    <row r="11" spans="1:26">
      <c r="A11" s="22"/>
      <c r="B11" s="15" t="s">
        <v>14</v>
      </c>
      <c r="C11" s="36">
        <v>0</v>
      </c>
      <c r="D11" s="37">
        <f t="shared" si="0"/>
        <v>0</v>
      </c>
      <c r="E11" s="36">
        <f t="shared" si="1"/>
        <v>0</v>
      </c>
      <c r="F11" s="37">
        <f t="shared" si="2"/>
        <v>0</v>
      </c>
      <c r="G11" s="36">
        <v>0</v>
      </c>
      <c r="H11" s="37">
        <f t="shared" si="3"/>
        <v>0</v>
      </c>
      <c r="I11" s="38">
        <f>0</f>
        <v>0</v>
      </c>
      <c r="J11" s="40">
        <f t="shared" si="4"/>
        <v>0</v>
      </c>
      <c r="K11" s="38">
        <f t="shared" si="5"/>
        <v>0</v>
      </c>
      <c r="L11" s="40">
        <f t="shared" si="6"/>
        <v>0</v>
      </c>
      <c r="M11" s="38">
        <v>0</v>
      </c>
      <c r="N11" s="40">
        <f t="shared" si="7"/>
        <v>0</v>
      </c>
      <c r="O11" s="36">
        <f t="shared" si="8"/>
        <v>0</v>
      </c>
      <c r="P11" s="37">
        <f t="shared" si="9"/>
        <v>0</v>
      </c>
      <c r="Q11" s="36">
        <f t="shared" si="10"/>
        <v>0</v>
      </c>
      <c r="R11" s="37">
        <f t="shared" si="11"/>
        <v>0</v>
      </c>
      <c r="S11" s="36">
        <v>0</v>
      </c>
      <c r="T11" s="41">
        <f t="shared" si="12"/>
        <v>0</v>
      </c>
      <c r="U11" s="38"/>
      <c r="V11" s="40"/>
      <c r="W11" s="38"/>
      <c r="X11" s="40"/>
      <c r="Y11" s="38"/>
      <c r="Z11" s="42"/>
    </row>
    <row r="12" spans="1:26">
      <c r="A12" s="22"/>
      <c r="B12" s="15" t="s">
        <v>13</v>
      </c>
      <c r="C12" s="36">
        <v>4802</v>
      </c>
      <c r="D12" s="37">
        <f t="shared" si="0"/>
        <v>0.19312286346269858</v>
      </c>
      <c r="E12" s="36">
        <f t="shared" si="1"/>
        <v>4802</v>
      </c>
      <c r="F12" s="37">
        <f t="shared" si="2"/>
        <v>0.19312286346269858</v>
      </c>
      <c r="G12" s="36">
        <v>234029</v>
      </c>
      <c r="H12" s="37">
        <f t="shared" si="3"/>
        <v>0.17595040918437543</v>
      </c>
      <c r="I12" s="38">
        <f t="shared" ref="I12:I18" si="13">I37-C37</f>
        <v>3149</v>
      </c>
      <c r="J12" s="40">
        <f t="shared" si="4"/>
        <v>0.11844579854058528</v>
      </c>
      <c r="K12" s="38">
        <f t="shared" si="5"/>
        <v>3149</v>
      </c>
      <c r="L12" s="40">
        <f t="shared" si="6"/>
        <v>0.11844579854058528</v>
      </c>
      <c r="M12" s="38">
        <v>230843</v>
      </c>
      <c r="N12" s="40">
        <f t="shared" si="7"/>
        <v>0.16943550612731426</v>
      </c>
      <c r="O12" s="36">
        <f t="shared" si="8"/>
        <v>3955</v>
      </c>
      <c r="P12" s="37">
        <f t="shared" si="9"/>
        <v>0.27193344334433445</v>
      </c>
      <c r="Q12" s="36">
        <f t="shared" si="10"/>
        <v>3955</v>
      </c>
      <c r="R12" s="37">
        <f t="shared" si="11"/>
        <v>0.27193344334433445</v>
      </c>
      <c r="S12" s="36">
        <v>219968</v>
      </c>
      <c r="T12" s="41">
        <f t="shared" si="12"/>
        <v>0.15732058374427396</v>
      </c>
      <c r="U12" s="38"/>
      <c r="V12" s="40"/>
      <c r="W12" s="38"/>
      <c r="X12" s="40"/>
      <c r="Y12" s="38"/>
      <c r="Z12" s="42"/>
    </row>
    <row r="13" spans="1:26">
      <c r="A13" s="22"/>
      <c r="B13" s="15" t="s">
        <v>12</v>
      </c>
      <c r="C13" s="36">
        <v>1540</v>
      </c>
      <c r="D13" s="37">
        <f t="shared" si="0"/>
        <v>6.1934446008445609E-2</v>
      </c>
      <c r="E13" s="36">
        <f t="shared" si="1"/>
        <v>1540</v>
      </c>
      <c r="F13" s="37">
        <f t="shared" si="2"/>
        <v>6.1934446008445609E-2</v>
      </c>
      <c r="G13" s="36">
        <v>125716</v>
      </c>
      <c r="H13" s="37">
        <f t="shared" si="3"/>
        <v>9.4517267693418089E-2</v>
      </c>
      <c r="I13" s="38">
        <f t="shared" si="13"/>
        <v>3048</v>
      </c>
      <c r="J13" s="40">
        <f t="shared" si="4"/>
        <v>0.11464680658993455</v>
      </c>
      <c r="K13" s="38">
        <f t="shared" si="5"/>
        <v>3048</v>
      </c>
      <c r="L13" s="40">
        <f t="shared" si="6"/>
        <v>0.11464680658993455</v>
      </c>
      <c r="M13" s="38">
        <v>126504</v>
      </c>
      <c r="N13" s="40">
        <f t="shared" si="7"/>
        <v>9.285215175305192E-2</v>
      </c>
      <c r="O13" s="36">
        <f t="shared" si="8"/>
        <v>2155</v>
      </c>
      <c r="P13" s="37">
        <f t="shared" si="9"/>
        <v>0.14817106710671066</v>
      </c>
      <c r="Q13" s="36">
        <f t="shared" si="10"/>
        <v>2155</v>
      </c>
      <c r="R13" s="37">
        <f t="shared" si="11"/>
        <v>0.14817106710671066</v>
      </c>
      <c r="S13" s="36">
        <v>121618</v>
      </c>
      <c r="T13" s="41">
        <f t="shared" si="12"/>
        <v>8.6980900648326614E-2</v>
      </c>
      <c r="U13" s="38"/>
      <c r="V13" s="40"/>
      <c r="W13" s="38"/>
      <c r="X13" s="40"/>
      <c r="Y13" s="38"/>
      <c r="Z13" s="42"/>
    </row>
    <row r="14" spans="1:26">
      <c r="A14" s="22"/>
      <c r="B14" s="15" t="s">
        <v>11</v>
      </c>
      <c r="C14" s="36">
        <v>8763</v>
      </c>
      <c r="D14" s="37">
        <f t="shared" si="0"/>
        <v>0.35242308465714861</v>
      </c>
      <c r="E14" s="36">
        <f t="shared" si="1"/>
        <v>8763</v>
      </c>
      <c r="F14" s="37">
        <f t="shared" si="2"/>
        <v>0.35242308465714861</v>
      </c>
      <c r="G14" s="36">
        <v>69858</v>
      </c>
      <c r="H14" s="37">
        <f t="shared" si="3"/>
        <v>5.2521455395707795E-2</v>
      </c>
      <c r="I14" s="38">
        <f t="shared" si="13"/>
        <v>7759</v>
      </c>
      <c r="J14" s="40">
        <f t="shared" si="4"/>
        <v>0.29184533212969233</v>
      </c>
      <c r="K14" s="38">
        <f t="shared" si="5"/>
        <v>7759</v>
      </c>
      <c r="L14" s="40">
        <f t="shared" si="6"/>
        <v>0.29184533212969233</v>
      </c>
      <c r="M14" s="38">
        <v>80271</v>
      </c>
      <c r="N14" s="40">
        <f t="shared" si="7"/>
        <v>5.8917781835904244E-2</v>
      </c>
      <c r="O14" s="36">
        <f t="shared" si="8"/>
        <v>994</v>
      </c>
      <c r="P14" s="37">
        <f t="shared" si="9"/>
        <v>6.8344334433443343E-2</v>
      </c>
      <c r="Q14" s="36">
        <f t="shared" si="10"/>
        <v>994</v>
      </c>
      <c r="R14" s="37">
        <f t="shared" si="11"/>
        <v>6.8344334433443343E-2</v>
      </c>
      <c r="S14" s="36">
        <v>81600</v>
      </c>
      <c r="T14" s="41">
        <f t="shared" si="12"/>
        <v>5.8360123443104241E-2</v>
      </c>
      <c r="U14" s="38"/>
      <c r="V14" s="40"/>
      <c r="W14" s="38"/>
      <c r="X14" s="40"/>
      <c r="Y14" s="38"/>
      <c r="Z14" s="42"/>
    </row>
    <row r="15" spans="1:26">
      <c r="A15" s="22"/>
      <c r="B15" s="15" t="s">
        <v>10</v>
      </c>
      <c r="C15" s="36">
        <v>4486</v>
      </c>
      <c r="D15" s="37">
        <f t="shared" si="0"/>
        <v>0.1804142368791474</v>
      </c>
      <c r="E15" s="36">
        <f t="shared" si="1"/>
        <v>4486</v>
      </c>
      <c r="F15" s="37">
        <f t="shared" si="2"/>
        <v>0.1804142368791474</v>
      </c>
      <c r="G15" s="36">
        <v>42794</v>
      </c>
      <c r="H15" s="37">
        <f t="shared" si="3"/>
        <v>3.2173883623978917E-2</v>
      </c>
      <c r="I15" s="38">
        <f t="shared" si="13"/>
        <v>2149</v>
      </c>
      <c r="J15" s="40">
        <f t="shared" si="4"/>
        <v>8.08320168509742E-2</v>
      </c>
      <c r="K15" s="38">
        <f t="shared" si="5"/>
        <v>2149</v>
      </c>
      <c r="L15" s="40">
        <f t="shared" si="6"/>
        <v>8.08320168509742E-2</v>
      </c>
      <c r="M15" s="38">
        <v>38964</v>
      </c>
      <c r="N15" s="40">
        <f t="shared" si="7"/>
        <v>2.8599026441107907E-2</v>
      </c>
      <c r="O15" s="36">
        <f t="shared" si="8"/>
        <v>-3112</v>
      </c>
      <c r="P15" s="43">
        <f t="shared" si="9"/>
        <v>-0.21397139713971397</v>
      </c>
      <c r="Q15" s="36">
        <f t="shared" si="10"/>
        <v>-3112</v>
      </c>
      <c r="R15" s="43">
        <f t="shared" si="11"/>
        <v>-0.21397139713971397</v>
      </c>
      <c r="S15" s="36">
        <v>37109</v>
      </c>
      <c r="T15" s="41">
        <f t="shared" si="12"/>
        <v>2.6540267412379356E-2</v>
      </c>
      <c r="U15" s="38"/>
      <c r="V15" s="40"/>
      <c r="W15" s="38"/>
      <c r="X15" s="40"/>
      <c r="Y15" s="38"/>
      <c r="Z15" s="42"/>
    </row>
    <row r="16" spans="1:26">
      <c r="A16" s="22"/>
      <c r="B16" s="15" t="s">
        <v>9</v>
      </c>
      <c r="C16" s="36">
        <v>509</v>
      </c>
      <c r="D16" s="37">
        <f t="shared" si="0"/>
        <v>2.0470540920973255E-2</v>
      </c>
      <c r="E16" s="36">
        <f t="shared" si="1"/>
        <v>509</v>
      </c>
      <c r="F16" s="37">
        <f t="shared" si="2"/>
        <v>2.0470540920973255E-2</v>
      </c>
      <c r="G16" s="36">
        <v>11188</v>
      </c>
      <c r="H16" s="37">
        <f t="shared" si="3"/>
        <v>8.4114924985997132E-3</v>
      </c>
      <c r="I16" s="38">
        <f t="shared" si="13"/>
        <v>875</v>
      </c>
      <c r="J16" s="40">
        <f t="shared" si="4"/>
        <v>3.2912058978409688E-2</v>
      </c>
      <c r="K16" s="38">
        <f t="shared" si="5"/>
        <v>875</v>
      </c>
      <c r="L16" s="40">
        <f t="shared" si="6"/>
        <v>3.2912058978409688E-2</v>
      </c>
      <c r="M16" s="38">
        <v>18049</v>
      </c>
      <c r="N16" s="40">
        <f t="shared" si="7"/>
        <v>1.3247711431977123E-2</v>
      </c>
      <c r="O16" s="36">
        <f t="shared" si="8"/>
        <v>118</v>
      </c>
      <c r="P16" s="37">
        <f t="shared" si="9"/>
        <v>8.1133113311331138E-3</v>
      </c>
      <c r="Q16" s="36">
        <f t="shared" si="10"/>
        <v>118</v>
      </c>
      <c r="R16" s="44">
        <f t="shared" si="11"/>
        <v>8.1133113311331138E-3</v>
      </c>
      <c r="S16" s="36">
        <v>18167</v>
      </c>
      <c r="T16" s="41">
        <f t="shared" si="12"/>
        <v>1.2992994639594054E-2</v>
      </c>
      <c r="U16" s="38"/>
      <c r="V16" s="40"/>
      <c r="W16" s="38"/>
      <c r="X16" s="40"/>
      <c r="Y16" s="38"/>
      <c r="Z16" s="42"/>
    </row>
    <row r="17" spans="1:26">
      <c r="A17" s="22"/>
      <c r="B17" s="15" t="s">
        <v>8</v>
      </c>
      <c r="C17" s="36">
        <v>1023</v>
      </c>
      <c r="D17" s="37">
        <f t="shared" si="0"/>
        <v>4.1142167705610293E-2</v>
      </c>
      <c r="E17" s="36">
        <f t="shared" si="1"/>
        <v>1023</v>
      </c>
      <c r="F17" s="37">
        <f t="shared" si="2"/>
        <v>4.1142167705610293E-2</v>
      </c>
      <c r="G17" s="36">
        <v>96930</v>
      </c>
      <c r="H17" s="37">
        <f t="shared" si="3"/>
        <v>7.2875041820635519E-2</v>
      </c>
      <c r="I17" s="38">
        <f t="shared" si="13"/>
        <v>1317</v>
      </c>
      <c r="J17" s="40">
        <f t="shared" si="4"/>
        <v>4.9537350485217783E-2</v>
      </c>
      <c r="K17" s="38">
        <f t="shared" si="5"/>
        <v>1317</v>
      </c>
      <c r="L17" s="40">
        <f t="shared" si="6"/>
        <v>4.9537350485217783E-2</v>
      </c>
      <c r="M17" s="38">
        <v>97437</v>
      </c>
      <c r="N17" s="40">
        <f t="shared" si="7"/>
        <v>7.1517383721954403E-2</v>
      </c>
      <c r="O17" s="36">
        <f t="shared" si="8"/>
        <v>546</v>
      </c>
      <c r="P17" s="37">
        <f t="shared" si="9"/>
        <v>3.7541254125412545E-2</v>
      </c>
      <c r="Q17" s="36">
        <f t="shared" si="10"/>
        <v>546</v>
      </c>
      <c r="R17" s="37">
        <f t="shared" si="11"/>
        <v>3.7541254125412545E-2</v>
      </c>
      <c r="S17" s="36">
        <v>52540</v>
      </c>
      <c r="T17" s="41">
        <f t="shared" si="12"/>
        <v>3.7576481442410499E-2</v>
      </c>
      <c r="U17" s="38"/>
      <c r="V17" s="40"/>
      <c r="W17" s="38"/>
      <c r="X17" s="40"/>
      <c r="Y17" s="38"/>
      <c r="Z17" s="42"/>
    </row>
    <row r="18" spans="1:26">
      <c r="A18" s="22"/>
      <c r="B18" s="15" t="s">
        <v>7</v>
      </c>
      <c r="C18" s="36">
        <v>231</v>
      </c>
      <c r="D18" s="37">
        <f t="shared" si="0"/>
        <v>9.2901669012668414E-3</v>
      </c>
      <c r="E18" s="36">
        <f t="shared" si="1"/>
        <v>231</v>
      </c>
      <c r="F18" s="37">
        <f t="shared" si="2"/>
        <v>9.2901669012668414E-3</v>
      </c>
      <c r="G18" s="36">
        <v>21386</v>
      </c>
      <c r="H18" s="37">
        <f t="shared" si="3"/>
        <v>1.6078671663841033E-2</v>
      </c>
      <c r="I18" s="38">
        <f t="shared" si="13"/>
        <v>495</v>
      </c>
      <c r="J18" s="40">
        <f t="shared" si="4"/>
        <v>1.8618821936357482E-2</v>
      </c>
      <c r="K18" s="38">
        <f t="shared" si="5"/>
        <v>495</v>
      </c>
      <c r="L18" s="40">
        <f t="shared" si="6"/>
        <v>1.8618821936357482E-2</v>
      </c>
      <c r="M18" s="38">
        <v>21881</v>
      </c>
      <c r="N18" s="40">
        <f t="shared" si="7"/>
        <v>1.6060345384403093E-2</v>
      </c>
      <c r="O18" s="36">
        <f t="shared" si="8"/>
        <v>396</v>
      </c>
      <c r="P18" s="37">
        <f t="shared" si="9"/>
        <v>2.7227722772277228E-2</v>
      </c>
      <c r="Q18" s="36">
        <f t="shared" si="10"/>
        <v>396</v>
      </c>
      <c r="R18" s="37">
        <f t="shared" si="11"/>
        <v>2.7227722772277228E-2</v>
      </c>
      <c r="S18" s="36">
        <v>22277</v>
      </c>
      <c r="T18" s="41">
        <f t="shared" si="12"/>
        <v>1.5932456739485703E-2</v>
      </c>
      <c r="U18" s="38"/>
      <c r="V18" s="40"/>
      <c r="W18" s="38"/>
      <c r="X18" s="40"/>
      <c r="Y18" s="38"/>
      <c r="Z18" s="42"/>
    </row>
    <row r="19" spans="1:26">
      <c r="A19" s="22"/>
      <c r="B19" s="15" t="s">
        <v>6</v>
      </c>
      <c r="C19" s="36">
        <v>0</v>
      </c>
      <c r="D19" s="37">
        <f t="shared" si="0"/>
        <v>0</v>
      </c>
      <c r="E19" s="36">
        <f t="shared" si="1"/>
        <v>0</v>
      </c>
      <c r="F19" s="37">
        <f t="shared" si="2"/>
        <v>0</v>
      </c>
      <c r="G19" s="36">
        <v>0</v>
      </c>
      <c r="H19" s="37">
        <f t="shared" si="3"/>
        <v>0</v>
      </c>
      <c r="I19" s="38">
        <v>0</v>
      </c>
      <c r="J19" s="40">
        <f t="shared" si="4"/>
        <v>0</v>
      </c>
      <c r="K19" s="38">
        <f t="shared" si="5"/>
        <v>0</v>
      </c>
      <c r="L19" s="40">
        <f t="shared" si="6"/>
        <v>0</v>
      </c>
      <c r="M19" s="38">
        <v>0</v>
      </c>
      <c r="N19" s="40">
        <f t="shared" si="7"/>
        <v>0</v>
      </c>
      <c r="O19" s="36">
        <f t="shared" si="8"/>
        <v>0</v>
      </c>
      <c r="P19" s="37">
        <f t="shared" si="9"/>
        <v>0</v>
      </c>
      <c r="Q19" s="36">
        <f t="shared" si="10"/>
        <v>0</v>
      </c>
      <c r="R19" s="37">
        <f t="shared" si="11"/>
        <v>0</v>
      </c>
      <c r="S19" s="36">
        <v>0</v>
      </c>
      <c r="T19" s="41">
        <f t="shared" si="12"/>
        <v>0</v>
      </c>
      <c r="U19" s="38"/>
      <c r="V19" s="40"/>
      <c r="W19" s="38"/>
      <c r="X19" s="40"/>
      <c r="Y19" s="38"/>
      <c r="Z19" s="42"/>
    </row>
    <row r="20" spans="1:26">
      <c r="A20" s="22"/>
      <c r="B20" s="15" t="s">
        <v>5</v>
      </c>
      <c r="C20" s="36">
        <v>3558</v>
      </c>
      <c r="D20" s="37">
        <f t="shared" si="0"/>
        <v>0.14309270058314902</v>
      </c>
      <c r="E20" s="36">
        <f t="shared" si="1"/>
        <v>3558</v>
      </c>
      <c r="F20" s="37">
        <f t="shared" si="2"/>
        <v>0.14309270058314902</v>
      </c>
      <c r="G20" s="36">
        <v>76592</v>
      </c>
      <c r="H20" s="37">
        <f t="shared" si="3"/>
        <v>5.758428972584459E-2</v>
      </c>
      <c r="I20" s="38">
        <f>I45-C45</f>
        <v>7357</v>
      </c>
      <c r="J20" s="40">
        <f t="shared" si="4"/>
        <v>0.27672459189046866</v>
      </c>
      <c r="K20" s="38">
        <f t="shared" si="5"/>
        <v>7357</v>
      </c>
      <c r="L20" s="40">
        <f t="shared" si="6"/>
        <v>0.27672459189046866</v>
      </c>
      <c r="M20" s="38">
        <v>116691</v>
      </c>
      <c r="N20" s="40">
        <f t="shared" si="7"/>
        <v>8.5649548158282587E-2</v>
      </c>
      <c r="O20" s="36">
        <f t="shared" si="8"/>
        <v>6051</v>
      </c>
      <c r="P20" s="37">
        <f t="shared" si="9"/>
        <v>0.41604785478547857</v>
      </c>
      <c r="Q20" s="36">
        <f t="shared" si="10"/>
        <v>6051</v>
      </c>
      <c r="R20" s="37">
        <f t="shared" si="11"/>
        <v>0.41604785478547857</v>
      </c>
      <c r="S20" s="36">
        <v>134072</v>
      </c>
      <c r="T20" s="41">
        <f t="shared" si="12"/>
        <v>9.5887971449312159E-2</v>
      </c>
      <c r="U20" s="38"/>
      <c r="V20" s="40"/>
      <c r="W20" s="38"/>
      <c r="X20" s="40"/>
      <c r="Y20" s="38"/>
      <c r="Z20" s="42"/>
    </row>
    <row r="21" spans="1:26">
      <c r="A21" s="22"/>
      <c r="B21" s="14" t="s">
        <v>0</v>
      </c>
      <c r="C21" s="45">
        <f>SUM(C9:C20)</f>
        <v>24865</v>
      </c>
      <c r="D21" s="46">
        <v>1</v>
      </c>
      <c r="E21" s="45">
        <f>SUM(E9:E20)</f>
        <v>24865</v>
      </c>
      <c r="F21" s="47">
        <f>D21</f>
        <v>1</v>
      </c>
      <c r="G21" s="45">
        <f>SUM(G9:G20)</f>
        <v>1330085</v>
      </c>
      <c r="H21" s="46">
        <v>1</v>
      </c>
      <c r="I21" s="48">
        <f>SUM(I9:I20)</f>
        <v>26586</v>
      </c>
      <c r="J21" s="49">
        <f t="shared" si="4"/>
        <v>1</v>
      </c>
      <c r="K21" s="48">
        <f t="shared" si="5"/>
        <v>26586</v>
      </c>
      <c r="L21" s="49">
        <f t="shared" si="6"/>
        <v>1</v>
      </c>
      <c r="M21" s="50">
        <f>SUM(M9:M20)</f>
        <v>1362424</v>
      </c>
      <c r="N21" s="49">
        <f t="shared" si="7"/>
        <v>1</v>
      </c>
      <c r="O21" s="51">
        <f t="shared" si="8"/>
        <v>14544</v>
      </c>
      <c r="P21" s="47">
        <f t="shared" si="9"/>
        <v>1</v>
      </c>
      <c r="Q21" s="51">
        <f t="shared" si="10"/>
        <v>14544</v>
      </c>
      <c r="R21" s="47">
        <f t="shared" si="11"/>
        <v>1</v>
      </c>
      <c r="S21" s="45">
        <f>SUM(S9:S20)</f>
        <v>1398215</v>
      </c>
      <c r="T21" s="52">
        <f t="shared" si="12"/>
        <v>1</v>
      </c>
      <c r="U21" s="53"/>
      <c r="V21" s="40"/>
      <c r="W21" s="53"/>
      <c r="X21" s="40"/>
      <c r="Y21" s="53"/>
      <c r="Z21" s="42"/>
    </row>
    <row r="22" spans="1:26">
      <c r="A22" s="13"/>
      <c r="B22" s="13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</row>
    <row r="23" spans="1:26">
      <c r="A23" s="13"/>
      <c r="B23" s="4" t="s">
        <v>4</v>
      </c>
      <c r="C23" s="36">
        <f>C25-C24</f>
        <v>10680</v>
      </c>
      <c r="D23" s="37">
        <f>C23/$C$21</f>
        <v>0.42951940478584355</v>
      </c>
      <c r="E23" s="36">
        <f>C23</f>
        <v>10680</v>
      </c>
      <c r="F23" s="37">
        <f>D23</f>
        <v>0.42951940478584355</v>
      </c>
      <c r="G23" s="36">
        <f>G25-G24</f>
        <v>1125521</v>
      </c>
      <c r="H23" s="37">
        <f>G23/$G$25</f>
        <v>0.84620231037866001</v>
      </c>
      <c r="I23" s="38">
        <f>I25-I24</f>
        <v>12135</v>
      </c>
      <c r="J23" s="40">
        <f>I23/I25</f>
        <v>0.45644324080343035</v>
      </c>
      <c r="K23" s="38">
        <f>I23</f>
        <v>12135</v>
      </c>
      <c r="L23" s="40">
        <f>K23/K25</f>
        <v>0.45644324080343035</v>
      </c>
      <c r="M23" s="38">
        <f>M25-M24</f>
        <v>1154782</v>
      </c>
      <c r="N23" s="40">
        <f>M23/M25</f>
        <v>0.8475937006394485</v>
      </c>
      <c r="O23" s="36">
        <f>O48-I48</f>
        <v>15780</v>
      </c>
      <c r="P23" s="37">
        <f>O23/14544</f>
        <v>1.084983498349835</v>
      </c>
      <c r="Q23" s="36">
        <f>O23</f>
        <v>15780</v>
      </c>
      <c r="R23" s="37">
        <f>P23</f>
        <v>1.084983498349835</v>
      </c>
      <c r="S23" s="36">
        <f>S48</f>
        <v>1202653</v>
      </c>
      <c r="T23" s="37">
        <f>T48</f>
        <v>0.86013452866690743</v>
      </c>
      <c r="U23" s="38"/>
      <c r="V23" s="40"/>
      <c r="W23" s="38"/>
      <c r="X23" s="40"/>
      <c r="Y23" s="38"/>
      <c r="Z23" s="40"/>
    </row>
    <row r="24" spans="1:26">
      <c r="A24" s="13"/>
      <c r="B24" s="3" t="s">
        <v>3</v>
      </c>
      <c r="C24" s="36">
        <v>14185</v>
      </c>
      <c r="D24" s="37">
        <f>C24/$C$21</f>
        <v>0.57048059521415639</v>
      </c>
      <c r="E24" s="36">
        <f>C24</f>
        <v>14185</v>
      </c>
      <c r="F24" s="37">
        <f t="shared" ref="F24:F25" si="14">D24</f>
        <v>0.57048059521415639</v>
      </c>
      <c r="G24" s="36">
        <f>43551+3244+625+762+13+139+6810+3771+2061+1999+3049+3643+5407+1053+2527+1122+1159+1821+246+23279-1869+6914+11123+43551+6269+32295</f>
        <v>204564</v>
      </c>
      <c r="H24" s="37">
        <f>G24/$G$25</f>
        <v>0.15379768962133999</v>
      </c>
      <c r="I24" s="38">
        <f>I49-C49</f>
        <v>14451</v>
      </c>
      <c r="J24" s="40">
        <f>I24/I25</f>
        <v>0.54355675919656965</v>
      </c>
      <c r="K24" s="38">
        <f>I24</f>
        <v>14451</v>
      </c>
      <c r="L24" s="40">
        <f>K24/K25</f>
        <v>0.54355675919656965</v>
      </c>
      <c r="M24" s="38">
        <v>207642</v>
      </c>
      <c r="N24" s="40">
        <f>M24/M25</f>
        <v>0.1524062993605515</v>
      </c>
      <c r="O24" s="36">
        <f t="shared" ref="O24:O25" si="15">O49-I49</f>
        <v>-1236</v>
      </c>
      <c r="P24" s="43">
        <f t="shared" ref="P24:P25" si="16">O24/14544</f>
        <v>-8.4983498349834985E-2</v>
      </c>
      <c r="Q24" s="36">
        <f t="shared" ref="Q24:Q25" si="17">O24</f>
        <v>-1236</v>
      </c>
      <c r="R24" s="43">
        <f t="shared" ref="R24:R25" si="18">P24</f>
        <v>-8.4983498349834985E-2</v>
      </c>
      <c r="S24" s="36">
        <f t="shared" ref="S24:T25" si="19">S49</f>
        <v>195562</v>
      </c>
      <c r="T24" s="37">
        <f t="shared" si="19"/>
        <v>0.13986547133309254</v>
      </c>
      <c r="U24" s="38"/>
      <c r="V24" s="40"/>
      <c r="W24" s="38"/>
      <c r="X24" s="40"/>
      <c r="Y24" s="38"/>
      <c r="Z24" s="40"/>
    </row>
    <row r="25" spans="1:26">
      <c r="A25" s="13"/>
      <c r="B25" s="2" t="s">
        <v>0</v>
      </c>
      <c r="C25" s="51">
        <f>C21</f>
        <v>24865</v>
      </c>
      <c r="D25" s="47">
        <v>1</v>
      </c>
      <c r="E25" s="51">
        <f t="shared" ref="E25:H25" si="20">SUM(E23:E24)</f>
        <v>24865</v>
      </c>
      <c r="F25" s="47">
        <f t="shared" si="14"/>
        <v>1</v>
      </c>
      <c r="G25" s="51">
        <f>G21</f>
        <v>1330085</v>
      </c>
      <c r="H25" s="47">
        <f t="shared" si="20"/>
        <v>1</v>
      </c>
      <c r="I25" s="48">
        <v>26586</v>
      </c>
      <c r="J25" s="49">
        <v>1</v>
      </c>
      <c r="K25" s="48">
        <v>26586</v>
      </c>
      <c r="L25" s="49">
        <v>1</v>
      </c>
      <c r="M25" s="48">
        <v>1362424</v>
      </c>
      <c r="N25" s="49">
        <v>1</v>
      </c>
      <c r="O25" s="51">
        <f t="shared" si="15"/>
        <v>14544</v>
      </c>
      <c r="P25" s="47">
        <f t="shared" si="16"/>
        <v>1</v>
      </c>
      <c r="Q25" s="51">
        <f t="shared" si="17"/>
        <v>14544</v>
      </c>
      <c r="R25" s="47">
        <f t="shared" si="18"/>
        <v>1</v>
      </c>
      <c r="S25" s="51">
        <f t="shared" si="19"/>
        <v>1398215</v>
      </c>
      <c r="T25" s="47">
        <f t="shared" si="19"/>
        <v>1</v>
      </c>
      <c r="U25" s="54"/>
      <c r="V25" s="40"/>
      <c r="W25" s="54"/>
      <c r="X25" s="40"/>
      <c r="Y25" s="54"/>
      <c r="Z25" s="40"/>
    </row>
    <row r="26" spans="1:26">
      <c r="A26" s="13"/>
      <c r="B26" s="7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</row>
    <row r="27" spans="1:26">
      <c r="A27" s="13"/>
      <c r="B27" s="4" t="s">
        <v>2</v>
      </c>
      <c r="C27" s="36">
        <f>C9+C10+C12+C14+C15+C16</f>
        <v>18513</v>
      </c>
      <c r="D27" s="37">
        <f>C27/$C$29</f>
        <v>0.74454051880152827</v>
      </c>
      <c r="E27" s="36">
        <f>C27</f>
        <v>18513</v>
      </c>
      <c r="F27" s="37">
        <f>D27</f>
        <v>0.74454051880152827</v>
      </c>
      <c r="G27" s="36">
        <f>G9+G10+G12+G14+G15+G16</f>
        <v>1009461</v>
      </c>
      <c r="H27" s="37">
        <f>G27/$G$29</f>
        <v>0.75894472909626076</v>
      </c>
      <c r="I27" s="38">
        <f>I29-I28</f>
        <v>14369</v>
      </c>
      <c r="J27" s="40">
        <f>I27/I29</f>
        <v>0.54047242909802151</v>
      </c>
      <c r="K27" s="38">
        <f>I27</f>
        <v>14369</v>
      </c>
      <c r="L27" s="40">
        <f>K27/K29</f>
        <v>0.54047242909802151</v>
      </c>
      <c r="M27" s="38">
        <f>M29-M28</f>
        <v>999911</v>
      </c>
      <c r="N27" s="40">
        <f>M27/M29</f>
        <v>0.73392057098230801</v>
      </c>
      <c r="O27" s="36">
        <f>O52-I52</f>
        <v>5396</v>
      </c>
      <c r="P27" s="37">
        <f>P52</f>
        <v>0.58001363739677247</v>
      </c>
      <c r="Q27" s="36">
        <f>O27</f>
        <v>5396</v>
      </c>
      <c r="R27" s="37">
        <f>P27</f>
        <v>0.58001363739677247</v>
      </c>
      <c r="S27" s="36">
        <f>S52</f>
        <v>1067708</v>
      </c>
      <c r="T27" s="37">
        <f>T52</f>
        <v>0.76362218972046503</v>
      </c>
      <c r="U27" s="38"/>
      <c r="V27" s="40"/>
      <c r="W27" s="38"/>
      <c r="X27" s="40"/>
      <c r="Y27" s="38"/>
      <c r="Z27" s="40"/>
    </row>
    <row r="28" spans="1:26">
      <c r="A28" s="13"/>
      <c r="B28" s="3" t="s">
        <v>1</v>
      </c>
      <c r="C28" s="36">
        <f>C29-C27</f>
        <v>6352</v>
      </c>
      <c r="D28" s="37">
        <f>C28/$C$29</f>
        <v>0.25545948119847173</v>
      </c>
      <c r="E28" s="36">
        <f>C28</f>
        <v>6352</v>
      </c>
      <c r="F28" s="37">
        <f t="shared" ref="F28:F29" si="21">D28</f>
        <v>0.25545948119847173</v>
      </c>
      <c r="G28" s="36">
        <f>G29-G27</f>
        <v>320624</v>
      </c>
      <c r="H28" s="37">
        <f>G28/$G$29</f>
        <v>0.24105527090373924</v>
      </c>
      <c r="I28" s="38">
        <f>I13+I17+I18+I20</f>
        <v>12217</v>
      </c>
      <c r="J28" s="40">
        <f>I28/I29</f>
        <v>0.45952757090197849</v>
      </c>
      <c r="K28" s="38">
        <f>I28</f>
        <v>12217</v>
      </c>
      <c r="L28" s="40">
        <f>K28/K29</f>
        <v>0.45952757090197849</v>
      </c>
      <c r="M28" s="38">
        <f>M18+M17+M13+M20</f>
        <v>362513</v>
      </c>
      <c r="N28" s="40">
        <f>M28/M29</f>
        <v>0.26607942901769199</v>
      </c>
      <c r="O28" s="36">
        <f t="shared" ref="O28:O29" si="22">O53-I53</f>
        <v>9148</v>
      </c>
      <c r="P28" s="37">
        <f t="shared" ref="P28:P29" si="23">P53</f>
        <v>0.41998636260322753</v>
      </c>
      <c r="Q28" s="36">
        <f t="shared" ref="Q28:Q29" si="24">O28</f>
        <v>9148</v>
      </c>
      <c r="R28" s="37">
        <f t="shared" ref="R28:R29" si="25">P28</f>
        <v>0.41998636260322753</v>
      </c>
      <c r="S28" s="36">
        <f t="shared" ref="S28:T29" si="26">S53</f>
        <v>330507</v>
      </c>
      <c r="T28" s="37">
        <f t="shared" si="26"/>
        <v>0.23637781027953497</v>
      </c>
      <c r="U28" s="38"/>
      <c r="V28" s="40"/>
      <c r="W28" s="38"/>
      <c r="X28" s="40"/>
      <c r="Y28" s="38"/>
      <c r="Z28" s="40"/>
    </row>
    <row r="29" spans="1:26">
      <c r="A29" s="13"/>
      <c r="B29" s="2" t="s">
        <v>0</v>
      </c>
      <c r="C29" s="51">
        <f>C21</f>
        <v>24865</v>
      </c>
      <c r="D29" s="46">
        <v>1</v>
      </c>
      <c r="E29" s="51">
        <f t="shared" ref="E29:H29" si="27">SUM(E27:E28)</f>
        <v>24865</v>
      </c>
      <c r="F29" s="47">
        <f t="shared" si="21"/>
        <v>1</v>
      </c>
      <c r="G29" s="51">
        <f>G21</f>
        <v>1330085</v>
      </c>
      <c r="H29" s="47">
        <f t="shared" si="27"/>
        <v>1</v>
      </c>
      <c r="I29" s="48">
        <f>I21</f>
        <v>26586</v>
      </c>
      <c r="J29" s="49">
        <v>1</v>
      </c>
      <c r="K29" s="48">
        <f>SUM(K27:K28)</f>
        <v>26586</v>
      </c>
      <c r="L29" s="49">
        <v>1</v>
      </c>
      <c r="M29" s="48">
        <f>M21</f>
        <v>1362424</v>
      </c>
      <c r="N29" s="49">
        <v>1</v>
      </c>
      <c r="O29" s="51">
        <f t="shared" si="22"/>
        <v>14544</v>
      </c>
      <c r="P29" s="47">
        <f t="shared" si="23"/>
        <v>1</v>
      </c>
      <c r="Q29" s="51">
        <f t="shared" si="24"/>
        <v>14544</v>
      </c>
      <c r="R29" s="47">
        <f t="shared" si="25"/>
        <v>1</v>
      </c>
      <c r="S29" s="51">
        <f t="shared" si="26"/>
        <v>1398215</v>
      </c>
      <c r="T29" s="47">
        <f t="shared" si="26"/>
        <v>1</v>
      </c>
      <c r="U29" s="54"/>
      <c r="V29" s="40"/>
      <c r="W29" s="54"/>
      <c r="X29" s="40"/>
      <c r="Y29" s="54"/>
      <c r="Z29" s="40"/>
    </row>
    <row r="31" spans="1:26" ht="18.75">
      <c r="B31" s="21" t="s">
        <v>30</v>
      </c>
      <c r="C31" s="33" t="s">
        <v>22</v>
      </c>
      <c r="D31" s="34"/>
      <c r="E31" s="34"/>
      <c r="F31" s="34"/>
      <c r="G31" s="34"/>
      <c r="H31" s="35"/>
      <c r="I31" s="33" t="s">
        <v>25</v>
      </c>
      <c r="J31" s="34"/>
      <c r="K31" s="34"/>
      <c r="L31" s="34"/>
      <c r="M31" s="34"/>
      <c r="N31" s="35"/>
      <c r="O31" s="33" t="s">
        <v>24</v>
      </c>
      <c r="P31" s="34"/>
      <c r="Q31" s="34"/>
      <c r="R31" s="34"/>
      <c r="S31" s="34"/>
      <c r="T31" s="35"/>
      <c r="U31" s="33" t="s">
        <v>23</v>
      </c>
      <c r="V31" s="34"/>
      <c r="W31" s="34"/>
      <c r="X31" s="34"/>
      <c r="Y31" s="34"/>
      <c r="Z31" s="35"/>
    </row>
    <row r="32" spans="1:26" ht="24.75" customHeight="1">
      <c r="B32" s="20">
        <v>2021</v>
      </c>
      <c r="C32" s="32" t="s">
        <v>21</v>
      </c>
      <c r="D32" s="30"/>
      <c r="E32" s="30" t="s">
        <v>20</v>
      </c>
      <c r="F32" s="30"/>
      <c r="G32" s="30" t="s">
        <v>19</v>
      </c>
      <c r="H32" s="31"/>
      <c r="I32" s="32" t="s">
        <v>21</v>
      </c>
      <c r="J32" s="30"/>
      <c r="K32" s="30" t="s">
        <v>20</v>
      </c>
      <c r="L32" s="30"/>
      <c r="M32" s="30" t="s">
        <v>19</v>
      </c>
      <c r="N32" s="31"/>
      <c r="O32" s="32" t="s">
        <v>21</v>
      </c>
      <c r="P32" s="30"/>
      <c r="Q32" s="30" t="s">
        <v>20</v>
      </c>
      <c r="R32" s="30"/>
      <c r="S32" s="30" t="s">
        <v>19</v>
      </c>
      <c r="T32" s="31"/>
      <c r="U32" s="32" t="s">
        <v>21</v>
      </c>
      <c r="V32" s="30"/>
      <c r="W32" s="30" t="s">
        <v>20</v>
      </c>
      <c r="X32" s="30"/>
      <c r="Y32" s="30" t="s">
        <v>19</v>
      </c>
      <c r="Z32" s="31"/>
    </row>
    <row r="33" spans="2:26">
      <c r="B33" s="13"/>
      <c r="C33" s="19" t="s">
        <v>18</v>
      </c>
      <c r="D33" s="18" t="s">
        <v>17</v>
      </c>
      <c r="E33" s="18" t="s">
        <v>18</v>
      </c>
      <c r="F33" s="18" t="s">
        <v>17</v>
      </c>
      <c r="G33" s="18" t="s">
        <v>18</v>
      </c>
      <c r="H33" s="17" t="s">
        <v>17</v>
      </c>
      <c r="I33" s="19" t="s">
        <v>18</v>
      </c>
      <c r="J33" s="18" t="s">
        <v>17</v>
      </c>
      <c r="K33" s="18" t="s">
        <v>18</v>
      </c>
      <c r="L33" s="18" t="s">
        <v>17</v>
      </c>
      <c r="M33" s="18" t="s">
        <v>18</v>
      </c>
      <c r="N33" s="17" t="s">
        <v>17</v>
      </c>
      <c r="O33" s="19" t="s">
        <v>18</v>
      </c>
      <c r="P33" s="18" t="s">
        <v>17</v>
      </c>
      <c r="Q33" s="18" t="s">
        <v>18</v>
      </c>
      <c r="R33" s="18" t="s">
        <v>17</v>
      </c>
      <c r="S33" s="18" t="s">
        <v>18</v>
      </c>
      <c r="T33" s="17" t="s">
        <v>17</v>
      </c>
      <c r="U33" s="19" t="s">
        <v>18</v>
      </c>
      <c r="V33" s="18" t="s">
        <v>17</v>
      </c>
      <c r="W33" s="18" t="s">
        <v>18</v>
      </c>
      <c r="X33" s="18" t="s">
        <v>17</v>
      </c>
      <c r="Y33" s="18" t="s">
        <v>18</v>
      </c>
      <c r="Z33" s="17" t="s">
        <v>17</v>
      </c>
    </row>
    <row r="34" spans="2:26">
      <c r="B34" s="16" t="s">
        <v>16</v>
      </c>
      <c r="C34" s="36">
        <v>1758</v>
      </c>
      <c r="D34" s="37">
        <f>C34/$C$21</f>
        <v>7.0701789664186609E-2</v>
      </c>
      <c r="E34" s="36">
        <f>C34</f>
        <v>1758</v>
      </c>
      <c r="F34" s="37">
        <f>D34</f>
        <v>7.0701789664186609E-2</v>
      </c>
      <c r="G34" s="36">
        <v>386532</v>
      </c>
      <c r="H34" s="37">
        <f>G34/$G$21</f>
        <v>0.29060699128251199</v>
      </c>
      <c r="I34" s="38">
        <v>1090</v>
      </c>
      <c r="J34" s="40">
        <f>I34/$I$46</f>
        <v>2.118520534100406E-2</v>
      </c>
      <c r="K34" s="38">
        <f>I34</f>
        <v>1090</v>
      </c>
      <c r="L34" s="40">
        <f>K34/$K$46</f>
        <v>2.118520534100406E-2</v>
      </c>
      <c r="M34" s="38">
        <f>M9</f>
        <v>372787</v>
      </c>
      <c r="N34" s="40">
        <f>M34/$M$46</f>
        <v>0.27362040011039146</v>
      </c>
      <c r="O34" s="36">
        <v>2505</v>
      </c>
      <c r="P34" s="37">
        <f>O34/65995</f>
        <v>3.7957421016743695E-2</v>
      </c>
      <c r="Q34" s="36">
        <f>O34</f>
        <v>2505</v>
      </c>
      <c r="R34" s="37">
        <f>P34</f>
        <v>3.7957421016743695E-2</v>
      </c>
      <c r="S34" s="36">
        <v>458594</v>
      </c>
      <c r="T34" s="41">
        <f>S34/1398215</f>
        <v>0.3279853241454283</v>
      </c>
      <c r="U34" s="38"/>
      <c r="V34" s="40"/>
      <c r="W34" s="38"/>
      <c r="X34" s="40"/>
      <c r="Y34" s="38"/>
      <c r="Z34" s="42"/>
    </row>
    <row r="35" spans="2:26">
      <c r="B35" s="15" t="s">
        <v>15</v>
      </c>
      <c r="C35" s="36">
        <v>-1805</v>
      </c>
      <c r="D35" s="43">
        <f t="shared" ref="D35:D45" si="28">C35/$C$21</f>
        <v>-7.2591996782626178E-2</v>
      </c>
      <c r="E35" s="36">
        <f t="shared" ref="E35:E45" si="29">C35</f>
        <v>-1805</v>
      </c>
      <c r="F35" s="43">
        <f t="shared" ref="F35:F45" si="30">D35</f>
        <v>-7.2591996782626178E-2</v>
      </c>
      <c r="G35" s="36">
        <v>265060</v>
      </c>
      <c r="H35" s="37">
        <f t="shared" ref="H35:H45" si="31">G35/$G$21</f>
        <v>0.19928049711108689</v>
      </c>
      <c r="I35" s="38">
        <v>-700</v>
      </c>
      <c r="J35" s="39">
        <f t="shared" ref="J35:J45" si="32">I35/$I$46</f>
        <v>-1.3605177741929214E-2</v>
      </c>
      <c r="K35" s="38">
        <f t="shared" ref="K35:K46" si="33">I35</f>
        <v>-700</v>
      </c>
      <c r="L35" s="39">
        <f t="shared" ref="L35:L46" si="34">K35/$K$46</f>
        <v>-1.3605177741929214E-2</v>
      </c>
      <c r="M35" s="38">
        <f t="shared" ref="M35:M45" si="35">M10</f>
        <v>258997</v>
      </c>
      <c r="N35" s="40">
        <f t="shared" ref="N35:N46" si="36">M35/$M$46</f>
        <v>0.19010014503561298</v>
      </c>
      <c r="O35" s="36">
        <v>1326</v>
      </c>
      <c r="P35" s="37">
        <f t="shared" ref="P35:P46" si="37">O35/65995</f>
        <v>2.0092431244791271E-2</v>
      </c>
      <c r="Q35" s="36">
        <f t="shared" ref="Q35:Q46" si="38">O35</f>
        <v>1326</v>
      </c>
      <c r="R35" s="37">
        <f t="shared" ref="R35:R46" si="39">P35</f>
        <v>2.0092431244791271E-2</v>
      </c>
      <c r="S35" s="36">
        <v>252270</v>
      </c>
      <c r="T35" s="41">
        <f t="shared" ref="T35:T46" si="40">S35/1398215</f>
        <v>0.18042289633568515</v>
      </c>
      <c r="U35" s="38"/>
      <c r="V35" s="40"/>
      <c r="W35" s="38"/>
      <c r="X35" s="40"/>
      <c r="Y35" s="38"/>
      <c r="Z35" s="42"/>
    </row>
    <row r="36" spans="2:26">
      <c r="B36" s="15" t="s">
        <v>14</v>
      </c>
      <c r="C36" s="36">
        <v>0</v>
      </c>
      <c r="D36" s="37">
        <f t="shared" si="28"/>
        <v>0</v>
      </c>
      <c r="E36" s="36">
        <f t="shared" si="29"/>
        <v>0</v>
      </c>
      <c r="F36" s="37">
        <f t="shared" si="30"/>
        <v>0</v>
      </c>
      <c r="G36" s="36">
        <v>0</v>
      </c>
      <c r="H36" s="37">
        <f t="shared" si="31"/>
        <v>0</v>
      </c>
      <c r="I36" s="38">
        <v>0</v>
      </c>
      <c r="J36" s="40">
        <f t="shared" si="32"/>
        <v>0</v>
      </c>
      <c r="K36" s="38">
        <f t="shared" si="33"/>
        <v>0</v>
      </c>
      <c r="L36" s="40">
        <f t="shared" si="34"/>
        <v>0</v>
      </c>
      <c r="M36" s="38">
        <f t="shared" si="35"/>
        <v>0</v>
      </c>
      <c r="N36" s="40">
        <f t="shared" si="36"/>
        <v>0</v>
      </c>
      <c r="O36" s="36">
        <v>0</v>
      </c>
      <c r="P36" s="37">
        <f t="shared" si="37"/>
        <v>0</v>
      </c>
      <c r="Q36" s="36">
        <f t="shared" si="38"/>
        <v>0</v>
      </c>
      <c r="R36" s="37">
        <f t="shared" si="39"/>
        <v>0</v>
      </c>
      <c r="S36" s="36">
        <v>0</v>
      </c>
      <c r="T36" s="41">
        <f t="shared" si="40"/>
        <v>0</v>
      </c>
      <c r="U36" s="38"/>
      <c r="V36" s="40"/>
      <c r="W36" s="38"/>
      <c r="X36" s="40"/>
      <c r="Y36" s="38"/>
      <c r="Z36" s="42"/>
    </row>
    <row r="37" spans="2:26">
      <c r="B37" s="15" t="s">
        <v>13</v>
      </c>
      <c r="C37" s="36">
        <v>4802</v>
      </c>
      <c r="D37" s="37">
        <f t="shared" si="28"/>
        <v>0.19312286346269858</v>
      </c>
      <c r="E37" s="36">
        <f t="shared" si="29"/>
        <v>4802</v>
      </c>
      <c r="F37" s="37">
        <f t="shared" si="30"/>
        <v>0.19312286346269858</v>
      </c>
      <c r="G37" s="36">
        <v>234029</v>
      </c>
      <c r="H37" s="37">
        <f t="shared" si="31"/>
        <v>0.17595040918437543</v>
      </c>
      <c r="I37" s="38">
        <v>7951</v>
      </c>
      <c r="J37" s="40">
        <f t="shared" si="32"/>
        <v>0.15453538318011312</v>
      </c>
      <c r="K37" s="38">
        <f t="shared" si="33"/>
        <v>7951</v>
      </c>
      <c r="L37" s="40">
        <f t="shared" si="34"/>
        <v>0.15453538318011312</v>
      </c>
      <c r="M37" s="38">
        <f t="shared" si="35"/>
        <v>230843</v>
      </c>
      <c r="N37" s="40">
        <f t="shared" si="36"/>
        <v>0.16943550612731426</v>
      </c>
      <c r="O37" s="36">
        <v>11906</v>
      </c>
      <c r="P37" s="37">
        <f t="shared" si="37"/>
        <v>0.18040760663686642</v>
      </c>
      <c r="Q37" s="36">
        <f t="shared" si="38"/>
        <v>11906</v>
      </c>
      <c r="R37" s="37">
        <f t="shared" si="39"/>
        <v>0.18040760663686642</v>
      </c>
      <c r="S37" s="36">
        <v>219968</v>
      </c>
      <c r="T37" s="41">
        <f t="shared" si="40"/>
        <v>0.15732058374427396</v>
      </c>
      <c r="U37" s="38"/>
      <c r="V37" s="40"/>
      <c r="W37" s="38"/>
      <c r="X37" s="40"/>
      <c r="Y37" s="38"/>
      <c r="Z37" s="42"/>
    </row>
    <row r="38" spans="2:26">
      <c r="B38" s="15" t="s">
        <v>12</v>
      </c>
      <c r="C38" s="36">
        <v>1540</v>
      </c>
      <c r="D38" s="37">
        <f t="shared" si="28"/>
        <v>6.1934446008445609E-2</v>
      </c>
      <c r="E38" s="36">
        <f t="shared" si="29"/>
        <v>1540</v>
      </c>
      <c r="F38" s="37">
        <f t="shared" si="30"/>
        <v>6.1934446008445609E-2</v>
      </c>
      <c r="G38" s="36">
        <v>125716</v>
      </c>
      <c r="H38" s="37">
        <f t="shared" si="31"/>
        <v>9.4517267693418089E-2</v>
      </c>
      <c r="I38" s="38">
        <v>4588</v>
      </c>
      <c r="J38" s="40">
        <f t="shared" si="32"/>
        <v>8.9172222114244623E-2</v>
      </c>
      <c r="K38" s="38">
        <f t="shared" si="33"/>
        <v>4588</v>
      </c>
      <c r="L38" s="40">
        <f t="shared" si="34"/>
        <v>8.9172222114244623E-2</v>
      </c>
      <c r="M38" s="38">
        <f t="shared" si="35"/>
        <v>126504</v>
      </c>
      <c r="N38" s="40">
        <f t="shared" si="36"/>
        <v>9.285215175305192E-2</v>
      </c>
      <c r="O38" s="36">
        <v>6743</v>
      </c>
      <c r="P38" s="37">
        <f t="shared" si="37"/>
        <v>0.10217440715205697</v>
      </c>
      <c r="Q38" s="36">
        <f t="shared" si="38"/>
        <v>6743</v>
      </c>
      <c r="R38" s="37">
        <f t="shared" si="39"/>
        <v>0.10217440715205697</v>
      </c>
      <c r="S38" s="36">
        <v>121618</v>
      </c>
      <c r="T38" s="41">
        <f t="shared" si="40"/>
        <v>8.6980900648326614E-2</v>
      </c>
      <c r="U38" s="38"/>
      <c r="V38" s="40"/>
      <c r="W38" s="38"/>
      <c r="X38" s="40"/>
      <c r="Y38" s="38"/>
      <c r="Z38" s="42"/>
    </row>
    <row r="39" spans="2:26">
      <c r="B39" s="15" t="s">
        <v>11</v>
      </c>
      <c r="C39" s="36">
        <v>8763</v>
      </c>
      <c r="D39" s="37">
        <f t="shared" si="28"/>
        <v>0.35242308465714861</v>
      </c>
      <c r="E39" s="36">
        <f t="shared" si="29"/>
        <v>8763</v>
      </c>
      <c r="F39" s="37">
        <f t="shared" si="30"/>
        <v>0.35242308465714861</v>
      </c>
      <c r="G39" s="36">
        <v>69858</v>
      </c>
      <c r="H39" s="37">
        <f t="shared" si="31"/>
        <v>5.2521455395707795E-2</v>
      </c>
      <c r="I39" s="38">
        <v>16522</v>
      </c>
      <c r="J39" s="40">
        <f t="shared" si="32"/>
        <v>0.32112106664593498</v>
      </c>
      <c r="K39" s="38">
        <f t="shared" si="33"/>
        <v>16522</v>
      </c>
      <c r="L39" s="40">
        <f t="shared" si="34"/>
        <v>0.32112106664593498</v>
      </c>
      <c r="M39" s="38">
        <f t="shared" si="35"/>
        <v>80271</v>
      </c>
      <c r="N39" s="40">
        <f t="shared" si="36"/>
        <v>5.8917781835904244E-2</v>
      </c>
      <c r="O39" s="36">
        <v>17516</v>
      </c>
      <c r="P39" s="37">
        <f t="shared" si="37"/>
        <v>0.26541404651867567</v>
      </c>
      <c r="Q39" s="36">
        <f t="shared" si="38"/>
        <v>17516</v>
      </c>
      <c r="R39" s="37">
        <f t="shared" si="39"/>
        <v>0.26541404651867567</v>
      </c>
      <c r="S39" s="36">
        <v>81600</v>
      </c>
      <c r="T39" s="41">
        <f t="shared" si="40"/>
        <v>5.8360123443104241E-2</v>
      </c>
      <c r="U39" s="38"/>
      <c r="V39" s="40"/>
      <c r="W39" s="38"/>
      <c r="X39" s="40"/>
      <c r="Y39" s="38"/>
      <c r="Z39" s="42"/>
    </row>
    <row r="40" spans="2:26">
      <c r="B40" s="15" t="s">
        <v>10</v>
      </c>
      <c r="C40" s="36">
        <v>4486</v>
      </c>
      <c r="D40" s="37">
        <f t="shared" si="28"/>
        <v>0.1804142368791474</v>
      </c>
      <c r="E40" s="36">
        <f t="shared" si="29"/>
        <v>4486</v>
      </c>
      <c r="F40" s="37">
        <f t="shared" si="30"/>
        <v>0.1804142368791474</v>
      </c>
      <c r="G40" s="36">
        <v>42794</v>
      </c>
      <c r="H40" s="37">
        <f t="shared" si="31"/>
        <v>3.2173883623978917E-2</v>
      </c>
      <c r="I40" s="38">
        <v>6635</v>
      </c>
      <c r="J40" s="40">
        <f t="shared" si="32"/>
        <v>0.1289576490252862</v>
      </c>
      <c r="K40" s="38">
        <f t="shared" si="33"/>
        <v>6635</v>
      </c>
      <c r="L40" s="40">
        <f t="shared" si="34"/>
        <v>0.1289576490252862</v>
      </c>
      <c r="M40" s="38">
        <f t="shared" si="35"/>
        <v>38964</v>
      </c>
      <c r="N40" s="40">
        <f t="shared" si="36"/>
        <v>2.8599026441107907E-2</v>
      </c>
      <c r="O40" s="36">
        <v>3523</v>
      </c>
      <c r="P40" s="37">
        <f t="shared" si="37"/>
        <v>5.3382832032729755E-2</v>
      </c>
      <c r="Q40" s="36">
        <f t="shared" si="38"/>
        <v>3523</v>
      </c>
      <c r="R40" s="37">
        <f t="shared" si="39"/>
        <v>5.3382832032729755E-2</v>
      </c>
      <c r="S40" s="36">
        <v>37109</v>
      </c>
      <c r="T40" s="41">
        <f t="shared" si="40"/>
        <v>2.6540267412379356E-2</v>
      </c>
      <c r="U40" s="38"/>
      <c r="V40" s="40"/>
      <c r="W40" s="38"/>
      <c r="X40" s="40"/>
      <c r="Y40" s="38"/>
      <c r="Z40" s="42"/>
    </row>
    <row r="41" spans="2:26">
      <c r="B41" s="15" t="s">
        <v>9</v>
      </c>
      <c r="C41" s="36">
        <v>509</v>
      </c>
      <c r="D41" s="37">
        <f t="shared" si="28"/>
        <v>2.0470540920973255E-2</v>
      </c>
      <c r="E41" s="36">
        <f t="shared" si="29"/>
        <v>509</v>
      </c>
      <c r="F41" s="37">
        <f t="shared" si="30"/>
        <v>2.0470540920973255E-2</v>
      </c>
      <c r="G41" s="36">
        <v>11188</v>
      </c>
      <c r="H41" s="37">
        <f t="shared" si="31"/>
        <v>8.4114924985997132E-3</v>
      </c>
      <c r="I41" s="38">
        <v>1384</v>
      </c>
      <c r="J41" s="40">
        <f t="shared" si="32"/>
        <v>2.6899379992614332E-2</v>
      </c>
      <c r="K41" s="38">
        <f t="shared" si="33"/>
        <v>1384</v>
      </c>
      <c r="L41" s="40">
        <f t="shared" si="34"/>
        <v>2.6899379992614332E-2</v>
      </c>
      <c r="M41" s="38">
        <f t="shared" si="35"/>
        <v>18049</v>
      </c>
      <c r="N41" s="40">
        <f t="shared" si="36"/>
        <v>1.3247711431977123E-2</v>
      </c>
      <c r="O41" s="36">
        <v>1502</v>
      </c>
      <c r="P41" s="37">
        <f t="shared" si="37"/>
        <v>2.275929994696568E-2</v>
      </c>
      <c r="Q41" s="36">
        <f t="shared" si="38"/>
        <v>1502</v>
      </c>
      <c r="R41" s="37">
        <f t="shared" si="39"/>
        <v>2.275929994696568E-2</v>
      </c>
      <c r="S41" s="36">
        <v>18167</v>
      </c>
      <c r="T41" s="41">
        <f t="shared" si="40"/>
        <v>1.2992994639594054E-2</v>
      </c>
      <c r="U41" s="38"/>
      <c r="V41" s="40"/>
      <c r="W41" s="38"/>
      <c r="X41" s="40"/>
      <c r="Y41" s="38"/>
      <c r="Z41" s="42"/>
    </row>
    <row r="42" spans="2:26">
      <c r="B42" s="15" t="s">
        <v>8</v>
      </c>
      <c r="C42" s="36">
        <v>1023</v>
      </c>
      <c r="D42" s="37">
        <f t="shared" si="28"/>
        <v>4.1142167705610293E-2</v>
      </c>
      <c r="E42" s="36">
        <f t="shared" si="29"/>
        <v>1023</v>
      </c>
      <c r="F42" s="37">
        <f t="shared" si="30"/>
        <v>4.1142167705610293E-2</v>
      </c>
      <c r="G42" s="36">
        <v>96930</v>
      </c>
      <c r="H42" s="37">
        <f t="shared" si="31"/>
        <v>7.2875041820635519E-2</v>
      </c>
      <c r="I42" s="38">
        <v>2340</v>
      </c>
      <c r="J42" s="40">
        <f t="shared" si="32"/>
        <v>4.548016559444909E-2</v>
      </c>
      <c r="K42" s="38">
        <f t="shared" si="33"/>
        <v>2340</v>
      </c>
      <c r="L42" s="40">
        <f t="shared" si="34"/>
        <v>4.548016559444909E-2</v>
      </c>
      <c r="M42" s="38">
        <f t="shared" si="35"/>
        <v>97437</v>
      </c>
      <c r="N42" s="40">
        <f t="shared" si="36"/>
        <v>7.1517383721954403E-2</v>
      </c>
      <c r="O42" s="36">
        <v>2886</v>
      </c>
      <c r="P42" s="37">
        <f t="shared" si="37"/>
        <v>4.3730585650428061E-2</v>
      </c>
      <c r="Q42" s="36">
        <f t="shared" si="38"/>
        <v>2886</v>
      </c>
      <c r="R42" s="37">
        <f t="shared" si="39"/>
        <v>4.3730585650428061E-2</v>
      </c>
      <c r="S42" s="36">
        <v>52540</v>
      </c>
      <c r="T42" s="41">
        <f t="shared" si="40"/>
        <v>3.7576481442410499E-2</v>
      </c>
      <c r="U42" s="38"/>
      <c r="V42" s="40"/>
      <c r="W42" s="38"/>
      <c r="X42" s="40"/>
      <c r="Y42" s="38"/>
      <c r="Z42" s="42"/>
    </row>
    <row r="43" spans="2:26">
      <c r="B43" s="15" t="s">
        <v>7</v>
      </c>
      <c r="C43" s="36">
        <v>231</v>
      </c>
      <c r="D43" s="37">
        <f t="shared" si="28"/>
        <v>9.2901669012668414E-3</v>
      </c>
      <c r="E43" s="36">
        <f t="shared" si="29"/>
        <v>231</v>
      </c>
      <c r="F43" s="37">
        <f t="shared" si="30"/>
        <v>9.2901669012668414E-3</v>
      </c>
      <c r="G43" s="36">
        <v>21386</v>
      </c>
      <c r="H43" s="37">
        <f t="shared" si="31"/>
        <v>1.6078671663841033E-2</v>
      </c>
      <c r="I43" s="38">
        <v>726</v>
      </c>
      <c r="J43" s="40">
        <f t="shared" si="32"/>
        <v>1.411051291520087E-2</v>
      </c>
      <c r="K43" s="38">
        <f t="shared" si="33"/>
        <v>726</v>
      </c>
      <c r="L43" s="40">
        <f t="shared" si="34"/>
        <v>1.411051291520087E-2</v>
      </c>
      <c r="M43" s="38">
        <f t="shared" si="35"/>
        <v>21881</v>
      </c>
      <c r="N43" s="40">
        <f t="shared" si="36"/>
        <v>1.6060345384403093E-2</v>
      </c>
      <c r="O43" s="36">
        <v>1122</v>
      </c>
      <c r="P43" s="37">
        <f t="shared" si="37"/>
        <v>1.7001287976361846E-2</v>
      </c>
      <c r="Q43" s="36">
        <f t="shared" si="38"/>
        <v>1122</v>
      </c>
      <c r="R43" s="37">
        <f t="shared" si="39"/>
        <v>1.7001287976361846E-2</v>
      </c>
      <c r="S43" s="36">
        <v>22277</v>
      </c>
      <c r="T43" s="41">
        <f t="shared" si="40"/>
        <v>1.5932456739485703E-2</v>
      </c>
      <c r="U43" s="38"/>
      <c r="V43" s="40"/>
      <c r="W43" s="38"/>
      <c r="X43" s="40"/>
      <c r="Y43" s="38"/>
      <c r="Z43" s="42"/>
    </row>
    <row r="44" spans="2:26">
      <c r="B44" s="15" t="s">
        <v>6</v>
      </c>
      <c r="C44" s="36">
        <v>0</v>
      </c>
      <c r="D44" s="37">
        <f t="shared" si="28"/>
        <v>0</v>
      </c>
      <c r="E44" s="36">
        <f t="shared" si="29"/>
        <v>0</v>
      </c>
      <c r="F44" s="37">
        <f t="shared" si="30"/>
        <v>0</v>
      </c>
      <c r="G44" s="36">
        <v>0</v>
      </c>
      <c r="H44" s="37">
        <f t="shared" si="31"/>
        <v>0</v>
      </c>
      <c r="I44" s="38">
        <v>0</v>
      </c>
      <c r="J44" s="40">
        <f t="shared" si="32"/>
        <v>0</v>
      </c>
      <c r="K44" s="38">
        <f t="shared" si="33"/>
        <v>0</v>
      </c>
      <c r="L44" s="40">
        <f t="shared" si="34"/>
        <v>0</v>
      </c>
      <c r="M44" s="38">
        <f t="shared" si="35"/>
        <v>0</v>
      </c>
      <c r="N44" s="40">
        <f t="shared" si="36"/>
        <v>0</v>
      </c>
      <c r="O44" s="36">
        <v>0</v>
      </c>
      <c r="P44" s="37">
        <f t="shared" si="37"/>
        <v>0</v>
      </c>
      <c r="Q44" s="36">
        <f t="shared" si="38"/>
        <v>0</v>
      </c>
      <c r="R44" s="37">
        <f t="shared" si="39"/>
        <v>0</v>
      </c>
      <c r="S44" s="36">
        <v>0</v>
      </c>
      <c r="T44" s="41">
        <f t="shared" si="40"/>
        <v>0</v>
      </c>
      <c r="U44" s="38"/>
      <c r="V44" s="40"/>
      <c r="W44" s="38"/>
      <c r="X44" s="40"/>
      <c r="Y44" s="38"/>
      <c r="Z44" s="42"/>
    </row>
    <row r="45" spans="2:26">
      <c r="B45" s="15" t="s">
        <v>5</v>
      </c>
      <c r="C45" s="36">
        <v>3558</v>
      </c>
      <c r="D45" s="37">
        <f t="shared" si="28"/>
        <v>0.14309270058314902</v>
      </c>
      <c r="E45" s="36">
        <f t="shared" si="29"/>
        <v>3558</v>
      </c>
      <c r="F45" s="37">
        <f t="shared" si="30"/>
        <v>0.14309270058314902</v>
      </c>
      <c r="G45" s="36">
        <v>76592</v>
      </c>
      <c r="H45" s="37">
        <f t="shared" si="31"/>
        <v>5.758428972584459E-2</v>
      </c>
      <c r="I45" s="38">
        <v>10915</v>
      </c>
      <c r="J45" s="40">
        <f t="shared" si="32"/>
        <v>0.21214359293308196</v>
      </c>
      <c r="K45" s="38">
        <f t="shared" si="33"/>
        <v>10915</v>
      </c>
      <c r="L45" s="40">
        <f t="shared" si="34"/>
        <v>0.21214359293308196</v>
      </c>
      <c r="M45" s="38">
        <f t="shared" si="35"/>
        <v>116691</v>
      </c>
      <c r="N45" s="40">
        <f t="shared" si="36"/>
        <v>8.5649548158282587E-2</v>
      </c>
      <c r="O45" s="36">
        <v>16966</v>
      </c>
      <c r="P45" s="37">
        <f t="shared" si="37"/>
        <v>0.25708008182438064</v>
      </c>
      <c r="Q45" s="36">
        <f t="shared" si="38"/>
        <v>16966</v>
      </c>
      <c r="R45" s="37">
        <f t="shared" si="39"/>
        <v>0.25708008182438064</v>
      </c>
      <c r="S45" s="36">
        <v>134072</v>
      </c>
      <c r="T45" s="41">
        <f t="shared" si="40"/>
        <v>9.5887971449312159E-2</v>
      </c>
      <c r="U45" s="38"/>
      <c r="V45" s="40"/>
      <c r="W45" s="38"/>
      <c r="X45" s="40"/>
      <c r="Y45" s="38"/>
      <c r="Z45" s="42"/>
    </row>
    <row r="46" spans="2:26">
      <c r="B46" s="14" t="s">
        <v>0</v>
      </c>
      <c r="C46" s="56">
        <f>SUM(C34:C45)</f>
        <v>24865</v>
      </c>
      <c r="D46" s="57">
        <v>1</v>
      </c>
      <c r="E46" s="56">
        <f>SUM(E34:E45)</f>
        <v>24865</v>
      </c>
      <c r="F46" s="57">
        <v>1</v>
      </c>
      <c r="G46" s="56">
        <f>SUM(G34:G45)</f>
        <v>1330085</v>
      </c>
      <c r="H46" s="57">
        <v>1</v>
      </c>
      <c r="I46" s="54">
        <f>SUM(I34:I45)</f>
        <v>51451</v>
      </c>
      <c r="J46" s="49">
        <f>I46/$I$46</f>
        <v>1</v>
      </c>
      <c r="K46" s="48">
        <f t="shared" si="33"/>
        <v>51451</v>
      </c>
      <c r="L46" s="49">
        <f t="shared" si="34"/>
        <v>1</v>
      </c>
      <c r="M46" s="50">
        <f>SUM(M34:M45)</f>
        <v>1362424</v>
      </c>
      <c r="N46" s="49">
        <f t="shared" si="36"/>
        <v>1</v>
      </c>
      <c r="O46" s="51">
        <f>SUM(O34:O45)</f>
        <v>65995</v>
      </c>
      <c r="P46" s="47">
        <f t="shared" si="37"/>
        <v>1</v>
      </c>
      <c r="Q46" s="51">
        <f t="shared" si="38"/>
        <v>65995</v>
      </c>
      <c r="R46" s="47">
        <f t="shared" si="39"/>
        <v>1</v>
      </c>
      <c r="S46" s="56">
        <f>SUM(S34:S45)</f>
        <v>1398215</v>
      </c>
      <c r="T46" s="52">
        <f t="shared" si="40"/>
        <v>1</v>
      </c>
      <c r="U46" s="38"/>
      <c r="V46" s="40"/>
      <c r="W46" s="38"/>
      <c r="X46" s="40"/>
      <c r="Y46" s="38"/>
      <c r="Z46" s="42"/>
    </row>
    <row r="47" spans="2:26">
      <c r="B47" s="13"/>
      <c r="C47" s="12"/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11"/>
      <c r="O47" s="55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</row>
    <row r="48" spans="2:26">
      <c r="B48" s="10" t="s">
        <v>4</v>
      </c>
      <c r="C48" s="36">
        <v>10680</v>
      </c>
      <c r="D48" s="37">
        <f>C48/$C$21</f>
        <v>0.42951940478584355</v>
      </c>
      <c r="E48" s="36">
        <f>C48</f>
        <v>10680</v>
      </c>
      <c r="F48" s="37">
        <f>D48</f>
        <v>0.42951940478584355</v>
      </c>
      <c r="G48" s="36">
        <f>G50-G49</f>
        <v>1125521</v>
      </c>
      <c r="H48" s="37">
        <f>G48/$G$25</f>
        <v>0.84620231037866001</v>
      </c>
      <c r="I48" s="38">
        <f>I50-I49</f>
        <v>22815</v>
      </c>
      <c r="J48" s="40">
        <f>I48/I50</f>
        <v>0.44343161454587859</v>
      </c>
      <c r="K48" s="38">
        <f>I48</f>
        <v>22815</v>
      </c>
      <c r="L48" s="40">
        <f>K48/K50</f>
        <v>0.44343161454587859</v>
      </c>
      <c r="M48" s="38">
        <f>M23</f>
        <v>1154782</v>
      </c>
      <c r="N48" s="40">
        <f>M48/M50</f>
        <v>0.8475937006394485</v>
      </c>
      <c r="O48" s="36">
        <f>O50-O49</f>
        <v>38595</v>
      </c>
      <c r="P48" s="37">
        <f>O48/65995</f>
        <v>0.58481703159330256</v>
      </c>
      <c r="Q48" s="36">
        <f>O48</f>
        <v>38595</v>
      </c>
      <c r="R48" s="37">
        <f>P48</f>
        <v>0.58481703159330256</v>
      </c>
      <c r="S48" s="36">
        <f>S50-S49</f>
        <v>1202653</v>
      </c>
      <c r="T48" s="37">
        <f>S48/1398215</f>
        <v>0.86013452866690743</v>
      </c>
      <c r="U48" s="38"/>
      <c r="V48" s="40"/>
      <c r="W48" s="38"/>
      <c r="X48" s="40"/>
      <c r="Y48" s="38"/>
      <c r="Z48" s="42"/>
    </row>
    <row r="49" spans="2:26">
      <c r="B49" s="9" t="s">
        <v>3</v>
      </c>
      <c r="C49" s="36">
        <v>14185</v>
      </c>
      <c r="D49" s="37">
        <f>C49/$C$21</f>
        <v>0.57048059521415639</v>
      </c>
      <c r="E49" s="36">
        <f>C49</f>
        <v>14185</v>
      </c>
      <c r="F49" s="37">
        <f t="shared" ref="F49:F50" si="41">D49</f>
        <v>0.57048059521415639</v>
      </c>
      <c r="G49" s="36">
        <f>G24</f>
        <v>204564</v>
      </c>
      <c r="H49" s="37">
        <f>G49/$G$25</f>
        <v>0.15379768962133999</v>
      </c>
      <c r="I49" s="38">
        <v>28636</v>
      </c>
      <c r="J49" s="40">
        <f>I49/I50</f>
        <v>0.55656838545412135</v>
      </c>
      <c r="K49" s="38">
        <f>I49</f>
        <v>28636</v>
      </c>
      <c r="L49" s="40">
        <f>K49/K50</f>
        <v>0.55656838545412135</v>
      </c>
      <c r="M49" s="38">
        <f>M24</f>
        <v>207642</v>
      </c>
      <c r="N49" s="40">
        <f>M49/M50</f>
        <v>0.1524062993605515</v>
      </c>
      <c r="O49" s="36">
        <v>27400</v>
      </c>
      <c r="P49" s="37">
        <f t="shared" ref="P49:P50" si="42">O49/65995</f>
        <v>0.41518296840669749</v>
      </c>
      <c r="Q49" s="36">
        <f t="shared" ref="Q49:Q50" si="43">O49</f>
        <v>27400</v>
      </c>
      <c r="R49" s="37">
        <f t="shared" ref="R49:R50" si="44">P49</f>
        <v>0.41518296840669749</v>
      </c>
      <c r="S49" s="36">
        <v>195562</v>
      </c>
      <c r="T49" s="37">
        <f t="shared" ref="T49:T50" si="45">S49/1398215</f>
        <v>0.13986547133309254</v>
      </c>
      <c r="U49" s="38"/>
      <c r="V49" s="40"/>
      <c r="W49" s="38"/>
      <c r="X49" s="40"/>
      <c r="Y49" s="38"/>
      <c r="Z49" s="42"/>
    </row>
    <row r="50" spans="2:26">
      <c r="B50" s="8" t="s">
        <v>0</v>
      </c>
      <c r="C50" s="59">
        <f>C46</f>
        <v>24865</v>
      </c>
      <c r="D50" s="57">
        <v>1</v>
      </c>
      <c r="E50" s="59">
        <f t="shared" ref="E50:H50" si="46">SUM(E48:E49)</f>
        <v>24865</v>
      </c>
      <c r="F50" s="37">
        <f t="shared" si="41"/>
        <v>1</v>
      </c>
      <c r="G50" s="59">
        <f>G21</f>
        <v>1330085</v>
      </c>
      <c r="H50" s="60">
        <f t="shared" si="46"/>
        <v>1</v>
      </c>
      <c r="I50" s="54">
        <v>51451</v>
      </c>
      <c r="J50" s="61">
        <v>1</v>
      </c>
      <c r="K50" s="54">
        <v>51451</v>
      </c>
      <c r="L50" s="61">
        <v>1</v>
      </c>
      <c r="M50" s="54">
        <v>1362424</v>
      </c>
      <c r="N50" s="61">
        <v>1</v>
      </c>
      <c r="O50" s="51">
        <f>O46</f>
        <v>65995</v>
      </c>
      <c r="P50" s="47">
        <f t="shared" si="42"/>
        <v>1</v>
      </c>
      <c r="Q50" s="51">
        <f t="shared" si="43"/>
        <v>65995</v>
      </c>
      <c r="R50" s="47">
        <f t="shared" si="44"/>
        <v>1</v>
      </c>
      <c r="S50" s="51">
        <f>S29</f>
        <v>1398215</v>
      </c>
      <c r="T50" s="47">
        <f t="shared" si="45"/>
        <v>1</v>
      </c>
      <c r="U50" s="38"/>
      <c r="V50" s="40"/>
      <c r="W50" s="38"/>
      <c r="X50" s="40"/>
      <c r="Y50" s="38"/>
      <c r="Z50" s="42"/>
    </row>
    <row r="51" spans="2:26">
      <c r="B51" s="7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8"/>
      <c r="S51" s="6"/>
      <c r="T51" s="5"/>
      <c r="U51" s="6"/>
      <c r="V51" s="5"/>
      <c r="W51" s="6"/>
      <c r="X51" s="5"/>
      <c r="Y51" s="6"/>
      <c r="Z51" s="5"/>
    </row>
    <row r="52" spans="2:26">
      <c r="B52" s="4" t="s">
        <v>2</v>
      </c>
      <c r="C52" s="36">
        <f>C34+C35+C37+C39+C40+C41</f>
        <v>18513</v>
      </c>
      <c r="D52" s="37">
        <f>C52/$C$29</f>
        <v>0.74454051880152827</v>
      </c>
      <c r="E52" s="36">
        <f>C52</f>
        <v>18513</v>
      </c>
      <c r="F52" s="37">
        <f>D52</f>
        <v>0.74454051880152827</v>
      </c>
      <c r="G52" s="36">
        <f>G54-G53</f>
        <v>1009461</v>
      </c>
      <c r="H52" s="37">
        <f>G52/$G$29</f>
        <v>0.75894472909626076</v>
      </c>
      <c r="I52" s="38">
        <f>I54-I53</f>
        <v>32882</v>
      </c>
      <c r="J52" s="40">
        <f>I52/I54</f>
        <v>0.63909350644302343</v>
      </c>
      <c r="K52" s="38">
        <f>I52</f>
        <v>32882</v>
      </c>
      <c r="L52" s="40">
        <f>K52/$K$54</f>
        <v>0.63909350644302343</v>
      </c>
      <c r="M52" s="38">
        <f>M27</f>
        <v>999911</v>
      </c>
      <c r="N52" s="40">
        <f>M52/M54</f>
        <v>0.73392057098230801</v>
      </c>
      <c r="O52" s="36">
        <f>O54-O53</f>
        <v>38278</v>
      </c>
      <c r="P52" s="37">
        <f>O52/65995</f>
        <v>0.58001363739677247</v>
      </c>
      <c r="Q52" s="36">
        <f>O52</f>
        <v>38278</v>
      </c>
      <c r="R52" s="37">
        <f>P52</f>
        <v>0.58001363739677247</v>
      </c>
      <c r="S52" s="36">
        <f>S54-S53</f>
        <v>1067708</v>
      </c>
      <c r="T52" s="37">
        <f>S52/1398215</f>
        <v>0.76362218972046503</v>
      </c>
      <c r="U52" s="38"/>
      <c r="V52" s="40"/>
      <c r="W52" s="38"/>
      <c r="X52" s="40"/>
      <c r="Y52" s="38"/>
      <c r="Z52" s="42"/>
    </row>
    <row r="53" spans="2:26">
      <c r="B53" s="3" t="s">
        <v>1</v>
      </c>
      <c r="C53" s="36">
        <f>C54-C52</f>
        <v>6352</v>
      </c>
      <c r="D53" s="37">
        <f>C53/$C$29</f>
        <v>0.25545948119847173</v>
      </c>
      <c r="E53" s="36">
        <f>C53</f>
        <v>6352</v>
      </c>
      <c r="F53" s="37">
        <f t="shared" ref="F53:F54" si="47">D53</f>
        <v>0.25545948119847173</v>
      </c>
      <c r="G53" s="36">
        <f>G28</f>
        <v>320624</v>
      </c>
      <c r="H53" s="37">
        <f>G53/$G$29</f>
        <v>0.24105527090373924</v>
      </c>
      <c r="I53" s="38">
        <f>I45+I43+I42+I38</f>
        <v>18569</v>
      </c>
      <c r="J53" s="40">
        <f>I53/I54</f>
        <v>0.36090649355697652</v>
      </c>
      <c r="K53" s="38">
        <f>I53</f>
        <v>18569</v>
      </c>
      <c r="L53" s="40">
        <f t="shared" ref="L53:L54" si="48">K53/$K$54</f>
        <v>0.36090649355697652</v>
      </c>
      <c r="M53" s="38">
        <f>M28</f>
        <v>362513</v>
      </c>
      <c r="N53" s="40">
        <f>M53/M54</f>
        <v>0.26607942901769199</v>
      </c>
      <c r="O53" s="36">
        <f>O38+O42+O43+O45</f>
        <v>27717</v>
      </c>
      <c r="P53" s="37">
        <f t="shared" ref="P53:P54" si="49">O53/65995</f>
        <v>0.41998636260322753</v>
      </c>
      <c r="Q53" s="36">
        <f t="shared" ref="Q53:Q54" si="50">O53</f>
        <v>27717</v>
      </c>
      <c r="R53" s="37">
        <f t="shared" ref="R53:R54" si="51">P53</f>
        <v>0.41998636260322753</v>
      </c>
      <c r="S53" s="36">
        <f>S38+S42+S43+S45</f>
        <v>330507</v>
      </c>
      <c r="T53" s="37">
        <f t="shared" ref="T53:T54" si="52">S53/1398215</f>
        <v>0.23637781027953497</v>
      </c>
      <c r="U53" s="38"/>
      <c r="V53" s="40"/>
      <c r="W53" s="38"/>
      <c r="X53" s="40"/>
      <c r="Y53" s="38"/>
      <c r="Z53" s="42"/>
    </row>
    <row r="54" spans="2:26">
      <c r="B54" s="2" t="s">
        <v>0</v>
      </c>
      <c r="C54" s="59">
        <f>C21</f>
        <v>24865</v>
      </c>
      <c r="D54" s="57">
        <v>1</v>
      </c>
      <c r="E54" s="59">
        <f t="shared" ref="E54:H54" si="53">SUM(E52:E53)</f>
        <v>24865</v>
      </c>
      <c r="F54" s="47">
        <f t="shared" si="47"/>
        <v>1</v>
      </c>
      <c r="G54" s="59">
        <f>G21</f>
        <v>1330085</v>
      </c>
      <c r="H54" s="60">
        <f t="shared" si="53"/>
        <v>1</v>
      </c>
      <c r="I54" s="54">
        <f>I46</f>
        <v>51451</v>
      </c>
      <c r="J54" s="61">
        <v>1</v>
      </c>
      <c r="K54" s="54">
        <f>I54</f>
        <v>51451</v>
      </c>
      <c r="L54" s="49">
        <f t="shared" si="48"/>
        <v>1</v>
      </c>
      <c r="M54" s="54">
        <f>SUM(M52:M53)</f>
        <v>1362424</v>
      </c>
      <c r="N54" s="61">
        <v>1</v>
      </c>
      <c r="O54" s="62">
        <f>O46</f>
        <v>65995</v>
      </c>
      <c r="P54" s="47">
        <f t="shared" si="49"/>
        <v>1</v>
      </c>
      <c r="Q54" s="51">
        <f t="shared" si="50"/>
        <v>65995</v>
      </c>
      <c r="R54" s="47">
        <f t="shared" si="51"/>
        <v>1</v>
      </c>
      <c r="S54" s="51">
        <f>S46</f>
        <v>1398215</v>
      </c>
      <c r="T54" s="47">
        <f t="shared" si="52"/>
        <v>1</v>
      </c>
      <c r="U54" s="38"/>
      <c r="V54" s="40"/>
      <c r="W54" s="38"/>
      <c r="X54" s="40"/>
      <c r="Y54" s="38"/>
      <c r="Z54" s="42"/>
    </row>
  </sheetData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 30.9.21</vt:lpstr>
      <vt:lpstr>'פרסום תשואה 30.9.21'!Print_Area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Danielle Shapira</cp:lastModifiedBy>
  <dcterms:created xsi:type="dcterms:W3CDTF">2016-08-10T06:34:50Z</dcterms:created>
  <dcterms:modified xsi:type="dcterms:W3CDTF">2021-11-28T08:51:27Z</dcterms:modified>
</cp:coreProperties>
</file>