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DI\OUTSDAND\MAZAN2022\MQ4-22\דוח כספי\"/>
    </mc:Choice>
  </mc:AlternateContent>
  <xr:revisionPtr revIDLastSave="0" documentId="13_ncr:1_{9F3C8C4B-3050-4219-B00C-C306DB82F1B5}" xr6:coauthVersionLast="47" xr6:coauthVersionMax="47" xr10:uidLastSave="{00000000-0000-0000-0000-000000000000}"/>
  <bookViews>
    <workbookView xWindow="-27675" yWindow="1155" windowWidth="21600" windowHeight="11385" xr2:uid="{00000000-000D-0000-FFFF-FFFF00000000}"/>
  </bookViews>
  <sheets>
    <sheet name="פרסום תשואה31.12.2022 " sheetId="2" r:id="rId1"/>
  </sheets>
  <definedNames>
    <definedName name="_xlnm.Print_Area" localSheetId="0">'פרסום תשואה31.12.2022 '!$B$1:$Z$54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8" i="2" l="1"/>
  <c r="X27" i="2"/>
  <c r="W28" i="2"/>
  <c r="W27" i="2"/>
  <c r="V28" i="2"/>
  <c r="V27" i="2"/>
  <c r="Z28" i="2"/>
  <c r="Z27" i="2"/>
  <c r="Y28" i="2"/>
  <c r="Y27" i="2"/>
  <c r="Z53" i="2"/>
  <c r="Z52" i="2"/>
  <c r="X53" i="2"/>
  <c r="X52" i="2"/>
  <c r="W53" i="2"/>
  <c r="W52" i="2"/>
  <c r="V53" i="2"/>
  <c r="V52" i="2"/>
  <c r="U28" i="2"/>
  <c r="Y52" i="2"/>
  <c r="X49" i="2"/>
  <c r="X48" i="2"/>
  <c r="W49" i="2"/>
  <c r="W48" i="2"/>
  <c r="V49" i="2"/>
  <c r="V48" i="2"/>
  <c r="Z49" i="2"/>
  <c r="Z48" i="2"/>
  <c r="Y48" i="2"/>
  <c r="Z24" i="2"/>
  <c r="Z23" i="2"/>
  <c r="Y23" i="2"/>
  <c r="X24" i="2"/>
  <c r="X23" i="2"/>
  <c r="W24" i="2"/>
  <c r="W23" i="2"/>
  <c r="V24" i="2"/>
  <c r="V23" i="2"/>
  <c r="U27" i="2"/>
  <c r="U52" i="2"/>
  <c r="U24" i="2"/>
  <c r="U23" i="2"/>
  <c r="U48" i="2"/>
  <c r="V54" i="2"/>
  <c r="W54" i="2"/>
  <c r="X54" i="2"/>
  <c r="Y54" i="2"/>
  <c r="Z54" i="2"/>
  <c r="U54" i="2"/>
  <c r="V50" i="2"/>
  <c r="W50" i="2"/>
  <c r="X50" i="2"/>
  <c r="Y50" i="2"/>
  <c r="Z50" i="2"/>
  <c r="U50" i="2"/>
  <c r="V29" i="2"/>
  <c r="W29" i="2"/>
  <c r="X29" i="2"/>
  <c r="Y29" i="2"/>
  <c r="Z29" i="2"/>
  <c r="U29" i="2"/>
  <c r="X25" i="2"/>
  <c r="V25" i="2"/>
  <c r="W25" i="2"/>
  <c r="Y25" i="2"/>
  <c r="Z25" i="2"/>
  <c r="U25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X10" i="2"/>
  <c r="X11" i="2"/>
  <c r="X12" i="2"/>
  <c r="X13" i="2"/>
  <c r="X14" i="2"/>
  <c r="X15" i="2"/>
  <c r="X16" i="2"/>
  <c r="X17" i="2"/>
  <c r="X18" i="2"/>
  <c r="X19" i="2"/>
  <c r="X20" i="2"/>
  <c r="X21" i="2"/>
  <c r="X9" i="2"/>
  <c r="W10" i="2"/>
  <c r="W11" i="2"/>
  <c r="W12" i="2"/>
  <c r="W13" i="2"/>
  <c r="W14" i="2"/>
  <c r="W15" i="2"/>
  <c r="W16" i="2"/>
  <c r="W17" i="2"/>
  <c r="W18" i="2"/>
  <c r="W19" i="2"/>
  <c r="W20" i="2"/>
  <c r="W21" i="2"/>
  <c r="W9" i="2"/>
  <c r="V10" i="2"/>
  <c r="V11" i="2"/>
  <c r="V12" i="2"/>
  <c r="V13" i="2"/>
  <c r="V14" i="2"/>
  <c r="V15" i="2"/>
  <c r="V16" i="2"/>
  <c r="V17" i="2"/>
  <c r="V18" i="2"/>
  <c r="V19" i="2"/>
  <c r="V20" i="2"/>
  <c r="V21" i="2"/>
  <c r="V9" i="2"/>
  <c r="U10" i="2"/>
  <c r="U11" i="2"/>
  <c r="U12" i="2"/>
  <c r="U13" i="2"/>
  <c r="U14" i="2"/>
  <c r="U15" i="2"/>
  <c r="U16" i="2"/>
  <c r="U17" i="2"/>
  <c r="U18" i="2"/>
  <c r="U19" i="2"/>
  <c r="U20" i="2"/>
  <c r="U21" i="2"/>
  <c r="U9" i="2"/>
  <c r="Z35" i="2"/>
  <c r="Z36" i="2"/>
  <c r="Z37" i="2"/>
  <c r="Z38" i="2"/>
  <c r="Z39" i="2"/>
  <c r="Z40" i="2"/>
  <c r="Z41" i="2"/>
  <c r="Z42" i="2"/>
  <c r="Z43" i="2"/>
  <c r="Z44" i="2"/>
  <c r="Z45" i="2"/>
  <c r="Z46" i="2"/>
  <c r="Z34" i="2"/>
  <c r="X35" i="2"/>
  <c r="X36" i="2"/>
  <c r="X37" i="2"/>
  <c r="X38" i="2"/>
  <c r="X39" i="2"/>
  <c r="X40" i="2"/>
  <c r="X41" i="2"/>
  <c r="X42" i="2"/>
  <c r="X43" i="2"/>
  <c r="X44" i="2"/>
  <c r="X45" i="2"/>
  <c r="X46" i="2"/>
  <c r="X34" i="2"/>
  <c r="W35" i="2"/>
  <c r="W36" i="2"/>
  <c r="W37" i="2"/>
  <c r="W38" i="2"/>
  <c r="W39" i="2"/>
  <c r="W40" i="2"/>
  <c r="W41" i="2"/>
  <c r="W42" i="2"/>
  <c r="W43" i="2"/>
  <c r="W44" i="2"/>
  <c r="W45" i="2"/>
  <c r="W46" i="2"/>
  <c r="W34" i="2"/>
  <c r="V35" i="2"/>
  <c r="V36" i="2"/>
  <c r="V37" i="2"/>
  <c r="V38" i="2"/>
  <c r="V39" i="2"/>
  <c r="V40" i="2"/>
  <c r="V41" i="2"/>
  <c r="V42" i="2"/>
  <c r="V43" i="2"/>
  <c r="V44" i="2"/>
  <c r="V45" i="2"/>
  <c r="V46" i="2"/>
  <c r="V34" i="2"/>
  <c r="U46" i="2"/>
  <c r="Y46" i="2"/>
  <c r="Y21" i="2"/>
  <c r="R24" i="2"/>
  <c r="R23" i="2"/>
  <c r="Q24" i="2"/>
  <c r="Q23" i="2"/>
  <c r="P24" i="2"/>
  <c r="P23" i="2"/>
  <c r="O24" i="2"/>
  <c r="O23" i="2"/>
  <c r="R49" i="2"/>
  <c r="R48" i="2"/>
  <c r="Q49" i="2"/>
  <c r="Q48" i="2"/>
  <c r="P49" i="2"/>
  <c r="P48" i="2"/>
  <c r="O48" i="2"/>
  <c r="T48" i="2"/>
  <c r="T49" i="2"/>
  <c r="S48" i="2"/>
  <c r="S49" i="2"/>
  <c r="T24" i="2"/>
  <c r="T23" i="2"/>
  <c r="S23" i="2"/>
  <c r="T53" i="2"/>
  <c r="T54" i="2"/>
  <c r="T52" i="2"/>
  <c r="R53" i="2"/>
  <c r="R54" i="2"/>
  <c r="R52" i="2"/>
  <c r="Q53" i="2"/>
  <c r="Q52" i="2"/>
  <c r="P53" i="2"/>
  <c r="P54" i="2"/>
  <c r="P52" i="2"/>
  <c r="O53" i="2"/>
  <c r="O52" i="2"/>
  <c r="Q54" i="2"/>
  <c r="O54" i="2"/>
  <c r="Q50" i="2"/>
  <c r="Q11" i="2"/>
  <c r="Q14" i="2"/>
  <c r="Q17" i="2"/>
  <c r="Q20" i="2"/>
  <c r="O10" i="2"/>
  <c r="P10" i="2" s="1"/>
  <c r="R10" i="2" s="1"/>
  <c r="O11" i="2"/>
  <c r="P11" i="2" s="1"/>
  <c r="R11" i="2" s="1"/>
  <c r="O12" i="2"/>
  <c r="Q12" i="2" s="1"/>
  <c r="O13" i="2"/>
  <c r="Q13" i="2" s="1"/>
  <c r="O14" i="2"/>
  <c r="P14" i="2" s="1"/>
  <c r="R14" i="2" s="1"/>
  <c r="O15" i="2"/>
  <c r="Q15" i="2" s="1"/>
  <c r="O16" i="2"/>
  <c r="Q16" i="2" s="1"/>
  <c r="O17" i="2"/>
  <c r="P17" i="2" s="1"/>
  <c r="R17" i="2" s="1"/>
  <c r="O18" i="2"/>
  <c r="Q18" i="2" s="1"/>
  <c r="O19" i="2"/>
  <c r="Q19" i="2" s="1"/>
  <c r="O20" i="2"/>
  <c r="P20" i="2" s="1"/>
  <c r="R20" i="2" s="1"/>
  <c r="O9" i="2"/>
  <c r="O27" i="2" s="1"/>
  <c r="T34" i="2"/>
  <c r="T9" i="2" s="1"/>
  <c r="S9" i="2"/>
  <c r="S27" i="2" s="1"/>
  <c r="S10" i="2"/>
  <c r="S11" i="2"/>
  <c r="S12" i="2"/>
  <c r="S13" i="2"/>
  <c r="S14" i="2"/>
  <c r="S15" i="2"/>
  <c r="S16" i="2"/>
  <c r="S17" i="2"/>
  <c r="S18" i="2"/>
  <c r="S19" i="2"/>
  <c r="S20" i="2"/>
  <c r="S21" i="2"/>
  <c r="S25" i="2" s="1"/>
  <c r="S29" i="2" s="1"/>
  <c r="S28" i="2" s="1"/>
  <c r="R46" i="2"/>
  <c r="Q35" i="2"/>
  <c r="Q36" i="2"/>
  <c r="Q37" i="2"/>
  <c r="Q38" i="2"/>
  <c r="Q39" i="2"/>
  <c r="Q40" i="2"/>
  <c r="Q41" i="2"/>
  <c r="Q42" i="2"/>
  <c r="Q43" i="2"/>
  <c r="Q44" i="2"/>
  <c r="Q45" i="2"/>
  <c r="Q34" i="2"/>
  <c r="P46" i="2"/>
  <c r="P35" i="2"/>
  <c r="R35" i="2" s="1"/>
  <c r="P36" i="2"/>
  <c r="R36" i="2" s="1"/>
  <c r="P37" i="2"/>
  <c r="R37" i="2" s="1"/>
  <c r="P38" i="2"/>
  <c r="R38" i="2" s="1"/>
  <c r="P39" i="2"/>
  <c r="R39" i="2" s="1"/>
  <c r="P40" i="2"/>
  <c r="R40" i="2" s="1"/>
  <c r="P41" i="2"/>
  <c r="R41" i="2" s="1"/>
  <c r="P42" i="2"/>
  <c r="R42" i="2" s="1"/>
  <c r="P43" i="2"/>
  <c r="R43" i="2" s="1"/>
  <c r="P44" i="2"/>
  <c r="R44" i="2" s="1"/>
  <c r="P45" i="2"/>
  <c r="R45" i="2" s="1"/>
  <c r="P34" i="2"/>
  <c r="R34" i="2" s="1"/>
  <c r="O46" i="2"/>
  <c r="Q46" i="2" s="1"/>
  <c r="T35" i="2"/>
  <c r="T10" i="2" s="1"/>
  <c r="T36" i="2"/>
  <c r="T11" i="2" s="1"/>
  <c r="T37" i="2"/>
  <c r="T12" i="2" s="1"/>
  <c r="T38" i="2"/>
  <c r="T13" i="2" s="1"/>
  <c r="T39" i="2"/>
  <c r="T14" i="2" s="1"/>
  <c r="T40" i="2"/>
  <c r="T15" i="2" s="1"/>
  <c r="T41" i="2"/>
  <c r="T16" i="2" s="1"/>
  <c r="T42" i="2"/>
  <c r="T17" i="2" s="1"/>
  <c r="T43" i="2"/>
  <c r="T18" i="2" s="1"/>
  <c r="T44" i="2"/>
  <c r="T19" i="2" s="1"/>
  <c r="T45" i="2"/>
  <c r="T20" i="2" s="1"/>
  <c r="T46" i="2"/>
  <c r="T21" i="2" s="1"/>
  <c r="T25" i="2" s="1"/>
  <c r="T29" i="2" s="1"/>
  <c r="S46" i="2"/>
  <c r="S50" i="2" s="1"/>
  <c r="S54" i="2" s="1"/>
  <c r="K24" i="2"/>
  <c r="J24" i="2"/>
  <c r="L24" i="2" s="1"/>
  <c r="I24" i="2"/>
  <c r="M24" i="2"/>
  <c r="N49" i="2"/>
  <c r="N24" i="2" s="1"/>
  <c r="K49" i="2"/>
  <c r="J49" i="2"/>
  <c r="L49" i="2" s="1"/>
  <c r="I50" i="2"/>
  <c r="J50" i="2" s="1"/>
  <c r="L50" i="2" s="1"/>
  <c r="L54" i="2"/>
  <c r="I52" i="2"/>
  <c r="K52" i="2" s="1"/>
  <c r="I53" i="2"/>
  <c r="K53" i="2" s="1"/>
  <c r="I54" i="2"/>
  <c r="K54" i="2" s="1"/>
  <c r="M53" i="2"/>
  <c r="N53" i="2" s="1"/>
  <c r="N28" i="2" s="1"/>
  <c r="M54" i="2"/>
  <c r="N54" i="2" s="1"/>
  <c r="N29" i="2" s="1"/>
  <c r="K12" i="2"/>
  <c r="K15" i="2"/>
  <c r="K18" i="2"/>
  <c r="J11" i="2"/>
  <c r="L11" i="2" s="1"/>
  <c r="J14" i="2"/>
  <c r="L14" i="2" s="1"/>
  <c r="J17" i="2"/>
  <c r="L17" i="2" s="1"/>
  <c r="J20" i="2"/>
  <c r="L20" i="2" s="1"/>
  <c r="I10" i="2"/>
  <c r="K10" i="2" s="1"/>
  <c r="I11" i="2"/>
  <c r="K11" i="2" s="1"/>
  <c r="I12" i="2"/>
  <c r="J12" i="2" s="1"/>
  <c r="L12" i="2" s="1"/>
  <c r="I13" i="2"/>
  <c r="K13" i="2" s="1"/>
  <c r="I14" i="2"/>
  <c r="K14" i="2" s="1"/>
  <c r="I15" i="2"/>
  <c r="J15" i="2" s="1"/>
  <c r="L15" i="2" s="1"/>
  <c r="I16" i="2"/>
  <c r="K16" i="2" s="1"/>
  <c r="I17" i="2"/>
  <c r="K17" i="2" s="1"/>
  <c r="I18" i="2"/>
  <c r="J18" i="2" s="1"/>
  <c r="L18" i="2" s="1"/>
  <c r="I19" i="2"/>
  <c r="K19" i="2" s="1"/>
  <c r="I20" i="2"/>
  <c r="K20" i="2" s="1"/>
  <c r="I9" i="2"/>
  <c r="K9" i="2" s="1"/>
  <c r="L37" i="2"/>
  <c r="L40" i="2"/>
  <c r="L43" i="2"/>
  <c r="K35" i="2"/>
  <c r="K36" i="2"/>
  <c r="K37" i="2"/>
  <c r="K38" i="2"/>
  <c r="K39" i="2"/>
  <c r="K40" i="2"/>
  <c r="K41" i="2"/>
  <c r="K42" i="2"/>
  <c r="K43" i="2"/>
  <c r="K44" i="2"/>
  <c r="K45" i="2"/>
  <c r="K34" i="2"/>
  <c r="J35" i="2"/>
  <c r="L35" i="2" s="1"/>
  <c r="J36" i="2"/>
  <c r="L36" i="2" s="1"/>
  <c r="J37" i="2"/>
  <c r="J38" i="2"/>
  <c r="L38" i="2" s="1"/>
  <c r="J39" i="2"/>
  <c r="L39" i="2" s="1"/>
  <c r="J40" i="2"/>
  <c r="J41" i="2"/>
  <c r="L41" i="2" s="1"/>
  <c r="J42" i="2"/>
  <c r="L42" i="2" s="1"/>
  <c r="J43" i="2"/>
  <c r="J44" i="2"/>
  <c r="L44" i="2" s="1"/>
  <c r="J45" i="2"/>
  <c r="L45" i="2" s="1"/>
  <c r="J34" i="2"/>
  <c r="L34" i="2" s="1"/>
  <c r="I46" i="2"/>
  <c r="N11" i="2"/>
  <c r="N12" i="2"/>
  <c r="N13" i="2"/>
  <c r="N14" i="2"/>
  <c r="N15" i="2"/>
  <c r="N16" i="2"/>
  <c r="N17" i="2"/>
  <c r="N18" i="2"/>
  <c r="N19" i="2"/>
  <c r="N20" i="2"/>
  <c r="N10" i="2"/>
  <c r="M21" i="2"/>
  <c r="N9" i="2" s="1"/>
  <c r="T28" i="2" l="1"/>
  <c r="S53" i="2"/>
  <c r="T27" i="2"/>
  <c r="S52" i="2"/>
  <c r="I21" i="2"/>
  <c r="Q27" i="2"/>
  <c r="P27" i="2"/>
  <c r="R27" i="2" s="1"/>
  <c r="K50" i="2"/>
  <c r="P19" i="2"/>
  <c r="R19" i="2" s="1"/>
  <c r="P13" i="2"/>
  <c r="R13" i="2" s="1"/>
  <c r="J46" i="2"/>
  <c r="L46" i="2" s="1"/>
  <c r="J19" i="2"/>
  <c r="L19" i="2" s="1"/>
  <c r="J13" i="2"/>
  <c r="L13" i="2" s="1"/>
  <c r="J52" i="2"/>
  <c r="L52" i="2" s="1"/>
  <c r="M29" i="2"/>
  <c r="M50" i="2" s="1"/>
  <c r="I48" i="2"/>
  <c r="P18" i="2"/>
  <c r="R18" i="2" s="1"/>
  <c r="P12" i="2"/>
  <c r="R12" i="2" s="1"/>
  <c r="N21" i="2"/>
  <c r="K46" i="2"/>
  <c r="J53" i="2"/>
  <c r="L53" i="2" s="1"/>
  <c r="M28" i="2"/>
  <c r="P16" i="2"/>
  <c r="R16" i="2" s="1"/>
  <c r="J9" i="2"/>
  <c r="L9" i="2" s="1"/>
  <c r="J16" i="2"/>
  <c r="L16" i="2" s="1"/>
  <c r="J10" i="2"/>
  <c r="L10" i="2" s="1"/>
  <c r="M52" i="2"/>
  <c r="O21" i="2"/>
  <c r="P9" i="2"/>
  <c r="R9" i="2" s="1"/>
  <c r="P15" i="2"/>
  <c r="R15" i="2" s="1"/>
  <c r="Q9" i="2"/>
  <c r="Q10" i="2"/>
  <c r="G46" i="2"/>
  <c r="C46" i="2"/>
  <c r="N52" i="2" l="1"/>
  <c r="N27" i="2" s="1"/>
  <c r="M27" i="2"/>
  <c r="J21" i="2"/>
  <c r="L21" i="2" s="1"/>
  <c r="K21" i="2"/>
  <c r="M25" i="2"/>
  <c r="N50" i="2"/>
  <c r="N25" i="2" s="1"/>
  <c r="M48" i="2"/>
  <c r="Q21" i="2"/>
  <c r="Q29" i="2" s="1"/>
  <c r="O29" i="2"/>
  <c r="O28" i="2" s="1"/>
  <c r="O25" i="2"/>
  <c r="Q25" i="2" s="1"/>
  <c r="P21" i="2"/>
  <c r="K48" i="2"/>
  <c r="J48" i="2"/>
  <c r="L48" i="2" s="1"/>
  <c r="C50" i="2"/>
  <c r="C52" i="2"/>
  <c r="I27" i="2" s="1"/>
  <c r="G49" i="2"/>
  <c r="C27" i="2"/>
  <c r="C21" i="2"/>
  <c r="G27" i="2"/>
  <c r="Q28" i="2" l="1"/>
  <c r="P28" i="2"/>
  <c r="R28" i="2" s="1"/>
  <c r="C48" i="2"/>
  <c r="I23" i="2" s="1"/>
  <c r="I25" i="2"/>
  <c r="P29" i="2"/>
  <c r="P25" i="2"/>
  <c r="R21" i="2"/>
  <c r="J27" i="2"/>
  <c r="L27" i="2" s="1"/>
  <c r="K27" i="2"/>
  <c r="M23" i="2"/>
  <c r="N48" i="2"/>
  <c r="N23" i="2" s="1"/>
  <c r="D49" i="2"/>
  <c r="F49" i="2" s="1"/>
  <c r="D39" i="2"/>
  <c r="F39" i="2" s="1"/>
  <c r="D45" i="2"/>
  <c r="F45" i="2" s="1"/>
  <c r="D10" i="2"/>
  <c r="F10" i="2" s="1"/>
  <c r="D16" i="2"/>
  <c r="F16" i="2" s="1"/>
  <c r="D40" i="2"/>
  <c r="F40" i="2" s="1"/>
  <c r="D34" i="2"/>
  <c r="F34" i="2" s="1"/>
  <c r="D17" i="2"/>
  <c r="F17" i="2" s="1"/>
  <c r="D12" i="2"/>
  <c r="F12" i="2" s="1"/>
  <c r="D42" i="2"/>
  <c r="F42" i="2" s="1"/>
  <c r="D19" i="2"/>
  <c r="F19" i="2" s="1"/>
  <c r="D37" i="2"/>
  <c r="D20" i="2"/>
  <c r="F20" i="2" s="1"/>
  <c r="D9" i="2"/>
  <c r="F9" i="2" s="1"/>
  <c r="D11" i="2"/>
  <c r="F11" i="2" s="1"/>
  <c r="D35" i="2"/>
  <c r="F35" i="2" s="1"/>
  <c r="D18" i="2"/>
  <c r="F18" i="2" s="1"/>
  <c r="D43" i="2"/>
  <c r="F43" i="2" s="1"/>
  <c r="D38" i="2"/>
  <c r="F38" i="2" s="1"/>
  <c r="D41" i="2"/>
  <c r="F41" i="2" s="1"/>
  <c r="D13" i="2"/>
  <c r="F13" i="2" s="1"/>
  <c r="D24" i="2"/>
  <c r="F24" i="2" s="1"/>
  <c r="D44" i="2"/>
  <c r="F44" i="2" s="1"/>
  <c r="D36" i="2"/>
  <c r="F36" i="2" s="1"/>
  <c r="D14" i="2"/>
  <c r="F14" i="2" s="1"/>
  <c r="D15" i="2"/>
  <c r="F15" i="2" s="1"/>
  <c r="C54" i="2"/>
  <c r="C29" i="2"/>
  <c r="C28" i="2" s="1"/>
  <c r="D28" i="2" s="1"/>
  <c r="F28" i="2" s="1"/>
  <c r="C25" i="2"/>
  <c r="C23" i="2" s="1"/>
  <c r="D23" i="2" s="1"/>
  <c r="F23" i="2" s="1"/>
  <c r="F37" i="2"/>
  <c r="E52" i="2"/>
  <c r="E49" i="2"/>
  <c r="E48" i="2"/>
  <c r="E35" i="2"/>
  <c r="E36" i="2"/>
  <c r="E37" i="2"/>
  <c r="E38" i="2"/>
  <c r="E39" i="2"/>
  <c r="E40" i="2"/>
  <c r="E41" i="2"/>
  <c r="E42" i="2"/>
  <c r="E43" i="2"/>
  <c r="E44" i="2"/>
  <c r="E45" i="2"/>
  <c r="E34" i="2"/>
  <c r="F29" i="2"/>
  <c r="F25" i="2"/>
  <c r="F21" i="2"/>
  <c r="E27" i="2"/>
  <c r="E24" i="2"/>
  <c r="E10" i="2"/>
  <c r="E11" i="2"/>
  <c r="E12" i="2"/>
  <c r="E13" i="2"/>
  <c r="E14" i="2"/>
  <c r="E15" i="2"/>
  <c r="E16" i="2"/>
  <c r="E17" i="2"/>
  <c r="E18" i="2"/>
  <c r="E19" i="2"/>
  <c r="E20" i="2"/>
  <c r="E9" i="2"/>
  <c r="K25" i="2" l="1"/>
  <c r="J25" i="2"/>
  <c r="L25" i="2" s="1"/>
  <c r="J23" i="2"/>
  <c r="L23" i="2" s="1"/>
  <c r="K23" i="2"/>
  <c r="C53" i="2"/>
  <c r="I28" i="2" s="1"/>
  <c r="I29" i="2"/>
  <c r="D48" i="2"/>
  <c r="F48" i="2" s="1"/>
  <c r="R29" i="2"/>
  <c r="R25" i="2"/>
  <c r="E28" i="2"/>
  <c r="D27" i="2"/>
  <c r="F27" i="2" s="1"/>
  <c r="E23" i="2"/>
  <c r="D52" i="2"/>
  <c r="F52" i="2" s="1"/>
  <c r="E50" i="2"/>
  <c r="E46" i="2"/>
  <c r="J28" i="2" l="1"/>
  <c r="L28" i="2" s="1"/>
  <c r="K28" i="2"/>
  <c r="E53" i="2"/>
  <c r="E54" i="2" s="1"/>
  <c r="J29" i="2"/>
  <c r="L29" i="2" s="1"/>
  <c r="K29" i="2"/>
  <c r="D53" i="2"/>
  <c r="F53" i="2" s="1"/>
  <c r="G21" i="2"/>
  <c r="G54" i="2" l="1"/>
  <c r="G29" i="2"/>
  <c r="G28" i="2" s="1"/>
  <c r="G53" i="2" s="1"/>
  <c r="H53" i="2" s="1"/>
  <c r="G50" i="2"/>
  <c r="G48" i="2" s="1"/>
  <c r="G25" i="2"/>
  <c r="G23" i="2" s="1"/>
  <c r="H44" i="2"/>
  <c r="H40" i="2"/>
  <c r="H36" i="2"/>
  <c r="H42" i="2"/>
  <c r="H38" i="2"/>
  <c r="H34" i="2"/>
  <c r="H43" i="2"/>
  <c r="H39" i="2"/>
  <c r="H35" i="2"/>
  <c r="H45" i="2"/>
  <c r="H41" i="2"/>
  <c r="H37" i="2"/>
  <c r="H15" i="2"/>
  <c r="H12" i="2"/>
  <c r="H20" i="2"/>
  <c r="H13" i="2"/>
  <c r="H17" i="2"/>
  <c r="H9" i="2"/>
  <c r="H10" i="2"/>
  <c r="H14" i="2"/>
  <c r="H18" i="2"/>
  <c r="H11" i="2"/>
  <c r="H19" i="2"/>
  <c r="H16" i="2"/>
  <c r="H28" i="2" l="1"/>
  <c r="H27" i="2"/>
  <c r="G52" i="2"/>
  <c r="H52" i="2" s="1"/>
  <c r="H54" i="2" s="1"/>
  <c r="H29" i="2" l="1"/>
  <c r="E29" i="2"/>
  <c r="E25" i="2"/>
  <c r="E21" i="2"/>
  <c r="H49" i="2" l="1"/>
  <c r="H48" i="2"/>
  <c r="H24" i="2"/>
  <c r="H23" i="2"/>
  <c r="F50" i="2" l="1"/>
  <c r="F54" i="2"/>
  <c r="H50" i="2"/>
  <c r="H25" i="2"/>
</calcChain>
</file>

<file path=xl/sharedStrings.xml><?xml version="1.0" encoding="utf-8"?>
<sst xmlns="http://schemas.openxmlformats.org/spreadsheetml/2006/main" count="125" uniqueCount="33">
  <si>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</si>
  <si>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</si>
  <si>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</si>
  <si>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</si>
  <si>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</si>
  <si>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</si>
  <si>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</si>
  <si>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</si>
  <si>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</si>
  <si>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</si>
  <si>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</si>
  <si>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</si>
  <si>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</si>
  <si>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</si>
  <si>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</si>
  <si>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</si>
  <si>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</si>
  <si>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</si>
  <si>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</si>
  <si>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</si>
  <si>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</si>
  <si>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</si>
  <si>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</t>
  </si>
  <si>
    <t>רבעון 4</t>
  </si>
  <si>
    <t>רבעון 3</t>
  </si>
  <si>
    <t>רבעון 2</t>
  </si>
  <si>
    <t>שם חברה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</si>
  <si>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</si>
  <si>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</si>
  <si>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</si>
  <si>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</si>
  <si>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ביטוח חקלאי אגושה שיתופית מרכזית בע"מ</t>
  </si>
  <si>
    <t>נתונים לרבעון 4  בשנת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</si>
</sst>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 * #,##0.00_ ;_ * \-#,##0.00_ ;_ * &quot;-&quot;??_ ;_ @_ "/>
    <numFmt numFmtId="164" formatCode="_(* #,##0_);_(* \(#,##0\);_(* &quot;-&quot;_);_(@_)"/>
    <numFmt numFmtId="165" formatCode="0.0%"/>
    <numFmt numFmtId="166" formatCode="#,##0_ ;[Red]\-#,##0\ "/>
    <numFmt numFmtId="167" formatCode="_ * #,##0.00%_ ;_*\ \(#,##0.0%\)_ ;_ * &quot;-&quot;??_ ;_ @_ "/>
    <numFmt numFmtId="168" formatCode="_ [$₪-40D]\ * #,##0.00_ ;_ [$₪-40D]\ * \-#,##0.00_ ;_ [$₪-40D]\ * &quot;-&quot;??_ ;_ @_ "/>
    <numFmt numFmtId="169" formatCode="[Color43]0.00%;[Color3]\-0.00%"/>
    <numFmt numFmtId="170" formatCode="[Color51]0.0%;[Color3]\-0.0%"/>
    <numFmt numFmtId="171" formatCode="dd\ \בmmmm\ yyyy\ "/>
    <numFmt numFmtId="172" formatCode="dd\.mm\.yy"/>
    <numFmt numFmtId="173" formatCode="dd\.mm\.yyyy"/>
    <numFmt numFmtId="174" formatCode="[Color10]#,##0_);[Color30]#,##0_)"/>
    <numFmt numFmtId="175" formatCode="[Color10]\(#,##0\);[Color30]#,##0_)"/>
    <numFmt numFmtId="176" formatCode="[Color10]#,##0_);[Color30]\(#,##0\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</numFmts>
  <fonts count="3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indexed="8"/>
      <name val="David"/>
      <family val="2"/>
    </font>
    <font>
      <sz val="11"/>
      <name val="David"/>
      <family val="2"/>
      <charset val="177"/>
    </font>
    <font>
      <b/>
      <sz val="11"/>
      <name val="David"/>
      <family val="2"/>
    </font>
    <font>
      <b/>
      <sz val="11"/>
      <color rgb="FFFF0000"/>
      <name val="David"/>
      <family val="2"/>
    </font>
    <font>
      <sz val="11"/>
      <name val="David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505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9" fontId="5" fillId="0" borderId="0">
      <alignment horizontal="right"/>
      <protection hidden="1"/>
    </xf>
    <xf numFmtId="170" fontId="5" fillId="0" borderId="0">
      <alignment horizontal="right"/>
      <protection hidden="1"/>
    </xf>
    <xf numFmtId="169" fontId="5" fillId="0" borderId="0">
      <alignment horizontal="right"/>
      <protection hidden="1"/>
    </xf>
    <xf numFmtId="0" fontId="3" fillId="0" borderId="0"/>
    <xf numFmtId="171" fontId="5" fillId="0" borderId="0">
      <alignment horizontal="right"/>
      <protection hidden="1"/>
    </xf>
    <xf numFmtId="172" fontId="5" fillId="0" borderId="0">
      <alignment horizontal="right"/>
      <protection locked="0"/>
    </xf>
    <xf numFmtId="173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4" fontId="5" fillId="0" borderId="0">
      <alignment horizontal="right"/>
      <protection hidden="1"/>
    </xf>
    <xf numFmtId="175" fontId="5" fillId="0" borderId="0">
      <alignment horizontal="right"/>
      <protection hidden="1"/>
    </xf>
    <xf numFmtId="174" fontId="5" fillId="0" borderId="0">
      <alignment horizontal="right"/>
      <protection hidden="1"/>
    </xf>
    <xf numFmtId="176" fontId="5" fillId="0" borderId="0">
      <alignment horizontal="right"/>
      <protection hidden="1"/>
    </xf>
    <xf numFmtId="176" fontId="5" fillId="0" borderId="0">
      <alignment horizontal="right"/>
      <protection locked="0"/>
    </xf>
    <xf numFmtId="37" fontId="5" fillId="0" borderId="0">
      <alignment horizontal="right"/>
      <protection hidden="1"/>
    </xf>
    <xf numFmtId="174" fontId="5" fillId="0" borderId="0">
      <alignment horizontal="right"/>
      <protection hidden="1"/>
    </xf>
    <xf numFmtId="174" fontId="5" fillId="0" borderId="0">
      <alignment horizontal="right"/>
      <protection hidden="1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19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1" fontId="5" fillId="0" borderId="0">
      <alignment horizontal="right" readingOrder="2"/>
      <protection hidden="1"/>
    </xf>
    <xf numFmtId="0" fontId="2" fillId="0" borderId="0">
      <alignment horizontal="right" wrapText="1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166" fontId="4" fillId="2" borderId="3" xfId="1" applyNumberFormat="1" applyFont="1" applyFill="1" applyBorder="1" applyAlignment="1">
      <alignment horizontal="right"/>
    </xf>
    <xf numFmtId="165" fontId="4" fillId="3" borderId="1" xfId="1" applyNumberFormat="1" applyFont="1" applyFill="1" applyBorder="1" applyAlignment="1">
      <alignment horizontal="right"/>
    </xf>
    <xf numFmtId="166" fontId="4" fillId="3" borderId="3" xfId="1" applyNumberFormat="1" applyFont="1" applyFill="1" applyBorder="1" applyAlignment="1">
      <alignment horizontal="right"/>
    </xf>
    <xf numFmtId="0" fontId="4" fillId="4" borderId="3" xfId="2" applyFont="1" applyFill="1" applyBorder="1"/>
    <xf numFmtId="166" fontId="6" fillId="2" borderId="5" xfId="1" applyNumberFormat="1" applyFont="1" applyFill="1" applyBorder="1" applyAlignment="1">
      <alignment horizontal="right"/>
    </xf>
    <xf numFmtId="166" fontId="6" fillId="2" borderId="6" xfId="1" applyNumberFormat="1" applyFont="1" applyFill="1" applyBorder="1" applyAlignment="1">
      <alignment horizontal="right"/>
    </xf>
    <xf numFmtId="166" fontId="6" fillId="3" borderId="5" xfId="1" applyNumberFormat="1" applyFont="1" applyFill="1" applyBorder="1" applyAlignment="1">
      <alignment horizontal="right"/>
    </xf>
    <xf numFmtId="166" fontId="6" fillId="3" borderId="6" xfId="1" applyNumberFormat="1" applyFont="1" applyFill="1" applyBorder="1" applyAlignment="1">
      <alignment horizontal="right"/>
    </xf>
    <xf numFmtId="0" fontId="4" fillId="4" borderId="6" xfId="2" applyFont="1" applyFill="1" applyBorder="1"/>
    <xf numFmtId="165" fontId="6" fillId="2" borderId="7" xfId="1" applyNumberFormat="1" applyFont="1" applyFill="1" applyBorder="1" applyAlignment="1">
      <alignment horizontal="right"/>
    </xf>
    <xf numFmtId="166" fontId="6" fillId="2" borderId="8" xfId="1" applyNumberFormat="1" applyFont="1" applyFill="1" applyBorder="1" applyAlignment="1">
      <alignment horizontal="right"/>
    </xf>
    <xf numFmtId="166" fontId="6" fillId="2" borderId="9" xfId="1" applyNumberFormat="1" applyFont="1" applyFill="1" applyBorder="1" applyAlignment="1">
      <alignment horizontal="right"/>
    </xf>
    <xf numFmtId="165" fontId="6" fillId="3" borderId="7" xfId="1" applyNumberFormat="1" applyFont="1" applyFill="1" applyBorder="1" applyAlignment="1">
      <alignment horizontal="right"/>
    </xf>
    <xf numFmtId="166" fontId="6" fillId="3" borderId="8" xfId="1" applyNumberFormat="1" applyFont="1" applyFill="1" applyBorder="1" applyAlignment="1">
      <alignment horizontal="right"/>
    </xf>
    <xf numFmtId="166" fontId="6" fillId="3" borderId="9" xfId="1" applyNumberFormat="1" applyFont="1" applyFill="1" applyBorder="1" applyAlignment="1">
      <alignment horizontal="right"/>
    </xf>
    <xf numFmtId="0" fontId="4" fillId="4" borderId="9" xfId="2" applyFont="1" applyFill="1" applyBorder="1"/>
    <xf numFmtId="165" fontId="6" fillId="0" borderId="0" xfId="2" applyNumberFormat="1" applyFont="1"/>
    <xf numFmtId="166" fontId="6" fillId="0" borderId="0" xfId="2" applyNumberFormat="1" applyFont="1"/>
    <xf numFmtId="0" fontId="6" fillId="0" borderId="0" xfId="2" applyFont="1"/>
    <xf numFmtId="0" fontId="4" fillId="4" borderId="10" xfId="2" applyFont="1" applyFill="1" applyBorder="1"/>
    <xf numFmtId="0" fontId="4" fillId="4" borderId="11" xfId="2" applyFont="1" applyFill="1" applyBorder="1"/>
    <xf numFmtId="0" fontId="4" fillId="4" borderId="12" xfId="2" applyFont="1" applyFill="1" applyBorder="1"/>
    <xf numFmtId="167" fontId="6" fillId="0" borderId="0" xfId="2" applyNumberFormat="1" applyFont="1"/>
    <xf numFmtId="166" fontId="6" fillId="0" borderId="0" xfId="1" applyNumberFormat="1" applyFont="1" applyFill="1" applyBorder="1"/>
    <xf numFmtId="0" fontId="7" fillId="0" borderId="0" xfId="3" applyFont="1"/>
    <xf numFmtId="166" fontId="8" fillId="3" borderId="3" xfId="1" applyNumberFormat="1" applyFont="1" applyFill="1" applyBorder="1" applyAlignment="1">
      <alignment horizontal="right" vertical="center"/>
    </xf>
    <xf numFmtId="165" fontId="8" fillId="3" borderId="13" xfId="4" applyNumberFormat="1" applyFont="1" applyFill="1" applyBorder="1" applyAlignment="1">
      <alignment horizontal="right" vertical="center"/>
    </xf>
    <xf numFmtId="0" fontId="4" fillId="4" borderId="14" xfId="2" applyFont="1" applyFill="1" applyBorder="1"/>
    <xf numFmtId="0" fontId="4" fillId="4" borderId="16" xfId="2" applyFont="1" applyFill="1" applyBorder="1"/>
    <xf numFmtId="165" fontId="6" fillId="2" borderId="7" xfId="4" applyNumberFormat="1" applyFont="1" applyFill="1" applyBorder="1" applyAlignment="1">
      <alignment horizontal="right"/>
    </xf>
    <xf numFmtId="165" fontId="6" fillId="2" borderId="17" xfId="1" applyNumberFormat="1" applyFont="1" applyFill="1" applyBorder="1" applyAlignment="1">
      <alignment horizontal="right"/>
    </xf>
    <xf numFmtId="165" fontId="6" fillId="3" borderId="7" xfId="4" applyNumberFormat="1" applyFont="1" applyFill="1" applyBorder="1" applyAlignment="1">
      <alignment horizontal="right"/>
    </xf>
    <xf numFmtId="165" fontId="6" fillId="3" borderId="17" xfId="1" applyNumberFormat="1" applyFont="1" applyFill="1" applyBorder="1" applyAlignment="1">
      <alignment horizontal="right"/>
    </xf>
    <xf numFmtId="0" fontId="4" fillId="4" borderId="18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3" xfId="2" applyFont="1" applyFill="1" applyBorder="1" applyAlignment="1">
      <alignment horizontal="center" vertical="center" readingOrder="2"/>
    </xf>
    <xf numFmtId="0" fontId="9" fillId="4" borderId="3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168" fontId="6" fillId="0" borderId="0" xfId="2" applyNumberFormat="1" applyFont="1"/>
    <xf numFmtId="0" fontId="12" fillId="0" borderId="0" xfId="0" applyFont="1"/>
    <xf numFmtId="0" fontId="12" fillId="0" borderId="0" xfId="0" applyFont="1" applyAlignment="1">
      <alignment horizontal="right" readingOrder="2"/>
    </xf>
    <xf numFmtId="166" fontId="4" fillId="2" borderId="9" xfId="1" applyNumberFormat="1" applyFont="1" applyFill="1" applyBorder="1" applyAlignment="1">
      <alignment horizontal="right"/>
    </xf>
    <xf numFmtId="165" fontId="4" fillId="2" borderId="7" xfId="1" applyNumberFormat="1" applyFont="1" applyFill="1" applyBorder="1" applyAlignment="1">
      <alignment horizontal="right"/>
    </xf>
    <xf numFmtId="165" fontId="24" fillId="3" borderId="17" xfId="1" applyNumberFormat="1" applyFont="1" applyFill="1" applyBorder="1" applyAlignment="1">
      <alignment horizontal="right"/>
    </xf>
    <xf numFmtId="165" fontId="25" fillId="2" borderId="17" xfId="1" applyNumberFormat="1" applyFont="1" applyFill="1" applyBorder="1" applyAlignment="1">
      <alignment horizontal="right"/>
    </xf>
    <xf numFmtId="165" fontId="24" fillId="2" borderId="17" xfId="1" applyNumberFormat="1" applyFont="1" applyFill="1" applyBorder="1" applyAlignment="1">
      <alignment horizontal="right"/>
    </xf>
    <xf numFmtId="166" fontId="25" fillId="3" borderId="9" xfId="1" applyNumberFormat="1" applyFont="1" applyFill="1" applyBorder="1" applyAlignment="1">
      <alignment horizontal="right"/>
    </xf>
    <xf numFmtId="166" fontId="25" fillId="3" borderId="3" xfId="1" applyNumberFormat="1" applyFont="1" applyFill="1" applyBorder="1" applyAlignment="1">
      <alignment horizontal="right"/>
    </xf>
    <xf numFmtId="165" fontId="27" fillId="3" borderId="13" xfId="4" applyNumberFormat="1" applyFont="1" applyFill="1" applyBorder="1" applyAlignment="1">
      <alignment horizontal="right" vertical="center"/>
    </xf>
    <xf numFmtId="165" fontId="25" fillId="3" borderId="7" xfId="1" applyNumberFormat="1" applyFont="1" applyFill="1" applyBorder="1" applyAlignment="1">
      <alignment horizontal="right"/>
    </xf>
    <xf numFmtId="165" fontId="25" fillId="3" borderId="1" xfId="1" applyNumberFormat="1" applyFont="1" applyFill="1" applyBorder="1" applyAlignment="1">
      <alignment horizontal="right"/>
    </xf>
    <xf numFmtId="166" fontId="25" fillId="2" borderId="9" xfId="1" applyNumberFormat="1" applyFont="1" applyFill="1" applyBorder="1" applyAlignment="1">
      <alignment horizontal="right"/>
    </xf>
    <xf numFmtId="166" fontId="25" fillId="3" borderId="8" xfId="1" applyNumberFormat="1" applyFont="1" applyFill="1" applyBorder="1" applyAlignment="1">
      <alignment horizontal="right"/>
    </xf>
    <xf numFmtId="165" fontId="25" fillId="3" borderId="17" xfId="1" applyNumberFormat="1" applyFont="1" applyFill="1" applyBorder="1" applyAlignment="1">
      <alignment horizontal="right"/>
    </xf>
    <xf numFmtId="166" fontId="27" fillId="3" borderId="3" xfId="1" applyNumberFormat="1" applyFont="1" applyFill="1" applyBorder="1" applyAlignment="1">
      <alignment horizontal="right" vertical="center"/>
    </xf>
    <xf numFmtId="166" fontId="27" fillId="2" borderId="3" xfId="1" applyNumberFormat="1" applyFont="1" applyFill="1" applyBorder="1" applyAlignment="1">
      <alignment horizontal="right" vertical="center"/>
    </xf>
    <xf numFmtId="165" fontId="25" fillId="3" borderId="7" xfId="4" applyNumberFormat="1" applyFont="1" applyFill="1" applyBorder="1" applyAlignment="1">
      <alignment horizontal="right"/>
    </xf>
    <xf numFmtId="166" fontId="25" fillId="3" borderId="2" xfId="1" applyNumberFormat="1" applyFont="1" applyFill="1" applyBorder="1" applyAlignment="1">
      <alignment horizontal="right"/>
    </xf>
    <xf numFmtId="166" fontId="27" fillId="3" borderId="9" xfId="1" applyNumberFormat="1" applyFont="1" applyFill="1" applyBorder="1" applyAlignment="1">
      <alignment horizontal="right"/>
    </xf>
    <xf numFmtId="165" fontId="24" fillId="3" borderId="7" xfId="1" applyNumberFormat="1" applyFont="1" applyFill="1" applyBorder="1" applyAlignment="1">
      <alignment horizontal="right"/>
    </xf>
    <xf numFmtId="165" fontId="6" fillId="0" borderId="7" xfId="1" applyNumberFormat="1" applyFont="1" applyFill="1" applyBorder="1" applyAlignment="1">
      <alignment horizontal="right"/>
    </xf>
    <xf numFmtId="166" fontId="6" fillId="0" borderId="9" xfId="1" applyNumberFormat="1" applyFont="1" applyFill="1" applyBorder="1" applyAlignment="1">
      <alignment horizontal="right"/>
    </xf>
    <xf numFmtId="165" fontId="25" fillId="2" borderId="7" xfId="4" applyNumberFormat="1" applyFont="1" applyFill="1" applyBorder="1" applyAlignment="1">
      <alignment horizontal="right"/>
    </xf>
    <xf numFmtId="166" fontId="25" fillId="2" borderId="8" xfId="1" applyNumberFormat="1" applyFont="1" applyFill="1" applyBorder="1" applyAlignment="1">
      <alignment horizontal="right"/>
    </xf>
    <xf numFmtId="165" fontId="26" fillId="2" borderId="17" xfId="1" applyNumberFormat="1" applyFont="1" applyFill="1" applyBorder="1" applyAlignment="1">
      <alignment horizontal="right"/>
    </xf>
    <xf numFmtId="9" fontId="6" fillId="2" borderId="8" xfId="504" applyFont="1" applyFill="1" applyBorder="1" applyAlignment="1">
      <alignment horizontal="right"/>
    </xf>
    <xf numFmtId="165" fontId="28" fillId="3" borderId="7" xfId="1" applyNumberFormat="1" applyFont="1" applyFill="1" applyBorder="1" applyAlignment="1">
      <alignment horizontal="right"/>
    </xf>
    <xf numFmtId="165" fontId="28" fillId="2" borderId="17" xfId="1" applyNumberFormat="1" applyFont="1" applyFill="1" applyBorder="1" applyAlignment="1">
      <alignment horizontal="right"/>
    </xf>
    <xf numFmtId="165" fontId="28" fillId="3" borderId="17" xfId="1" applyNumberFormat="1" applyFont="1" applyFill="1" applyBorder="1" applyAlignment="1">
      <alignment horizontal="right"/>
    </xf>
    <xf numFmtId="9" fontId="25" fillId="2" borderId="8" xfId="504" applyFont="1" applyFill="1" applyBorder="1" applyAlignment="1">
      <alignment horizontal="right"/>
    </xf>
    <xf numFmtId="166" fontId="25" fillId="2" borderId="2" xfId="1" applyNumberFormat="1" applyFont="1" applyFill="1" applyBorder="1" applyAlignment="1">
      <alignment horizontal="right"/>
    </xf>
    <xf numFmtId="166" fontId="2" fillId="6" borderId="0" xfId="0" applyNumberFormat="1" applyFont="1" applyFill="1"/>
    <xf numFmtId="165" fontId="27" fillId="2" borderId="17" xfId="1" applyNumberFormat="1" applyFont="1" applyFill="1" applyBorder="1" applyAlignment="1">
      <alignment horizontal="right"/>
    </xf>
    <xf numFmtId="9" fontId="4" fillId="2" borderId="3" xfId="1" applyNumberFormat="1" applyFont="1" applyFill="1" applyBorder="1" applyAlignment="1">
      <alignment horizontal="right"/>
    </xf>
    <xf numFmtId="10" fontId="6" fillId="2" borderId="7" xfId="1" applyNumberFormat="1" applyFont="1" applyFill="1" applyBorder="1" applyAlignment="1">
      <alignment horizontal="right"/>
    </xf>
    <xf numFmtId="10" fontId="25" fillId="2" borderId="9" xfId="1" applyNumberFormat="1" applyFont="1" applyFill="1" applyBorder="1" applyAlignment="1">
      <alignment horizontal="right"/>
    </xf>
    <xf numFmtId="9" fontId="25" fillId="2" borderId="9" xfId="1" applyNumberFormat="1" applyFont="1" applyFill="1" applyBorder="1" applyAlignment="1">
      <alignment horizontal="right"/>
    </xf>
    <xf numFmtId="10" fontId="6" fillId="2" borderId="7" xfId="4" applyNumberFormat="1" applyFont="1" applyFill="1" applyBorder="1" applyAlignment="1">
      <alignment horizontal="right"/>
    </xf>
    <xf numFmtId="10" fontId="24" fillId="2" borderId="7" xfId="1" applyNumberFormat="1" applyFont="1" applyFill="1" applyBorder="1" applyAlignment="1">
      <alignment horizontal="right"/>
    </xf>
    <xf numFmtId="165" fontId="29" fillId="2" borderId="17" xfId="1" applyNumberFormat="1" applyFont="1" applyFill="1" applyBorder="1" applyAlignment="1">
      <alignment horizontal="right"/>
    </xf>
    <xf numFmtId="0" fontId="23" fillId="5" borderId="19" xfId="2" applyFont="1" applyFill="1" applyBorder="1" applyAlignment="1">
      <alignment horizontal="right"/>
    </xf>
    <xf numFmtId="0" fontId="23" fillId="5" borderId="20" xfId="2" applyFont="1" applyFill="1" applyBorder="1" applyAlignment="1">
      <alignment horizontal="right"/>
    </xf>
    <xf numFmtId="0" fontId="23" fillId="5" borderId="21" xfId="2" applyFont="1" applyFill="1" applyBorder="1" applyAlignment="1">
      <alignment horizontal="right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505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" xfId="504" builtinId="5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tabSelected="1" topLeftCell="A32" workbookViewId="0">
      <selection activeCell="A2" sqref="A2"/>
    </sheetView>
  </sheetViews>
  <sheetFormatPr defaultColWidth="9.125" defaultRowHeight="15" x14ac:dyDescent="0.25"/>
  <cols>
    <col min="1" max="1" width="2" style="1" customWidth="1"/>
    <col min="2" max="2" width="23.25" style="1" customWidth="1"/>
    <col min="3" max="3" width="9.625" style="1" customWidth="1"/>
    <col min="4" max="4" width="9.125" style="1" customWidth="1"/>
    <col min="5" max="5" width="10.125" style="1" customWidth="1"/>
    <col min="6" max="6" width="9.625" style="1" customWidth="1"/>
    <col min="7" max="7" width="12.375" style="1" customWidth="1"/>
    <col min="8" max="8" width="9.625" style="1" customWidth="1"/>
    <col min="9" max="9" width="9.125" style="1" customWidth="1"/>
    <col min="10" max="10" width="9.5" style="1" customWidth="1"/>
    <col min="11" max="12" width="9.125" style="1" customWidth="1"/>
    <col min="13" max="13" width="9.875" style="1" customWidth="1"/>
    <col min="14" max="14" width="9.75" style="1" customWidth="1"/>
    <col min="15" max="18" width="9.125" style="1" customWidth="1"/>
    <col min="19" max="19" width="9.875" style="1" customWidth="1"/>
    <col min="20" max="20" width="9.125" style="1" customWidth="1"/>
    <col min="21" max="24" width="9.125" style="1"/>
    <col min="25" max="25" width="9.875" style="1" bestFit="1" customWidth="1"/>
    <col min="26" max="16384" width="9.125" style="1"/>
  </cols>
  <sheetData>
    <row r="1" spans="1:26" ht="18.75" x14ac:dyDescent="0.3">
      <c r="B1" s="43" t="s">
        <v>27</v>
      </c>
    </row>
    <row r="2" spans="1:26" ht="18.75" x14ac:dyDescent="0.3">
      <c r="B2" s="44" t="s">
        <v>26</v>
      </c>
      <c r="C2" s="84" t="s">
        <v>31</v>
      </c>
      <c r="D2" s="85"/>
      <c r="E2" s="85"/>
      <c r="F2" s="85"/>
      <c r="G2" s="85"/>
      <c r="H2" s="86"/>
    </row>
    <row r="3" spans="1:26" ht="18.75" x14ac:dyDescent="0.3">
      <c r="B3" s="43" t="s">
        <v>28</v>
      </c>
      <c r="C3" s="84" t="s">
        <v>29</v>
      </c>
      <c r="D3" s="85"/>
      <c r="E3" s="85"/>
      <c r="F3" s="85"/>
      <c r="G3" s="85"/>
      <c r="H3" s="86"/>
    </row>
    <row r="4" spans="1:26" x14ac:dyDescent="0.25">
      <c r="A4" s="26"/>
      <c r="B4" s="20"/>
      <c r="C4" s="42"/>
      <c r="D4" s="26"/>
      <c r="E4" s="26"/>
      <c r="F4" s="26"/>
      <c r="G4" s="26"/>
      <c r="H4" s="26"/>
    </row>
    <row r="5" spans="1:26" x14ac:dyDescent="0.25">
      <c r="A5" s="26"/>
      <c r="B5" s="26"/>
    </row>
    <row r="6" spans="1:26" ht="18.75" x14ac:dyDescent="0.3">
      <c r="A6" s="26"/>
      <c r="B6" s="40" t="s">
        <v>32</v>
      </c>
      <c r="C6" s="90" t="s">
        <v>22</v>
      </c>
      <c r="D6" s="91"/>
      <c r="E6" s="91"/>
      <c r="F6" s="91"/>
      <c r="G6" s="91"/>
      <c r="H6" s="92"/>
      <c r="I6" s="90" t="s">
        <v>25</v>
      </c>
      <c r="J6" s="91"/>
      <c r="K6" s="91"/>
      <c r="L6" s="91"/>
      <c r="M6" s="91"/>
      <c r="N6" s="92"/>
      <c r="O6" s="90" t="s">
        <v>24</v>
      </c>
      <c r="P6" s="91"/>
      <c r="Q6" s="91"/>
      <c r="R6" s="91"/>
      <c r="S6" s="91"/>
      <c r="T6" s="92"/>
      <c r="U6" s="90" t="s">
        <v>23</v>
      </c>
      <c r="V6" s="91"/>
      <c r="W6" s="91"/>
      <c r="X6" s="91"/>
      <c r="Y6" s="91"/>
      <c r="Z6" s="92"/>
    </row>
    <row r="7" spans="1:26" ht="18.75" x14ac:dyDescent="0.3">
      <c r="A7" s="26"/>
      <c r="B7" s="39">
        <v>2022</v>
      </c>
      <c r="C7" s="89" t="s">
        <v>21</v>
      </c>
      <c r="D7" s="87"/>
      <c r="E7" s="87" t="s">
        <v>20</v>
      </c>
      <c r="F7" s="87"/>
      <c r="G7" s="87" t="s">
        <v>19</v>
      </c>
      <c r="H7" s="88"/>
      <c r="I7" s="89" t="s">
        <v>21</v>
      </c>
      <c r="J7" s="87"/>
      <c r="K7" s="87" t="s">
        <v>20</v>
      </c>
      <c r="L7" s="87"/>
      <c r="M7" s="87" t="s">
        <v>19</v>
      </c>
      <c r="N7" s="88"/>
      <c r="O7" s="89" t="s">
        <v>21</v>
      </c>
      <c r="P7" s="87"/>
      <c r="Q7" s="87" t="s">
        <v>20</v>
      </c>
      <c r="R7" s="87"/>
      <c r="S7" s="87" t="s">
        <v>19</v>
      </c>
      <c r="T7" s="88"/>
      <c r="U7" s="89" t="s">
        <v>21</v>
      </c>
      <c r="V7" s="87"/>
      <c r="W7" s="87" t="s">
        <v>20</v>
      </c>
      <c r="X7" s="87"/>
      <c r="Y7" s="87" t="s">
        <v>19</v>
      </c>
      <c r="Z7" s="88"/>
    </row>
    <row r="8" spans="1:26" ht="21" customHeight="1" x14ac:dyDescent="0.25">
      <c r="A8" s="26"/>
      <c r="B8" s="26"/>
      <c r="C8" s="38" t="s">
        <v>18</v>
      </c>
      <c r="D8" s="37" t="s">
        <v>17</v>
      </c>
      <c r="E8" s="37" t="s">
        <v>18</v>
      </c>
      <c r="F8" s="37" t="s">
        <v>17</v>
      </c>
      <c r="G8" s="37" t="s">
        <v>18</v>
      </c>
      <c r="H8" s="36" t="s">
        <v>17</v>
      </c>
      <c r="I8" s="38" t="s">
        <v>18</v>
      </c>
      <c r="J8" s="37" t="s">
        <v>17</v>
      </c>
      <c r="K8" s="37" t="s">
        <v>18</v>
      </c>
      <c r="L8" s="37" t="s">
        <v>17</v>
      </c>
      <c r="M8" s="37" t="s">
        <v>18</v>
      </c>
      <c r="N8" s="36" t="s">
        <v>17</v>
      </c>
      <c r="O8" s="38" t="s">
        <v>18</v>
      </c>
      <c r="P8" s="37" t="s">
        <v>17</v>
      </c>
      <c r="Q8" s="37" t="s">
        <v>18</v>
      </c>
      <c r="R8" s="37" t="s">
        <v>17</v>
      </c>
      <c r="S8" s="37" t="s">
        <v>18</v>
      </c>
      <c r="T8" s="36" t="s">
        <v>17</v>
      </c>
      <c r="U8" s="38" t="s">
        <v>18</v>
      </c>
      <c r="V8" s="37" t="s">
        <v>17</v>
      </c>
      <c r="W8" s="37" t="s">
        <v>18</v>
      </c>
      <c r="X8" s="37" t="s">
        <v>17</v>
      </c>
      <c r="Y8" s="37" t="s">
        <v>18</v>
      </c>
      <c r="Z8" s="36" t="s">
        <v>17</v>
      </c>
    </row>
    <row r="9" spans="1:26" x14ac:dyDescent="0.25">
      <c r="A9" s="41"/>
      <c r="B9" s="35" t="s">
        <v>16</v>
      </c>
      <c r="C9" s="16">
        <v>6074</v>
      </c>
      <c r="D9" s="34">
        <f>C9/$C$21</f>
        <v>0.46316913222510292</v>
      </c>
      <c r="E9" s="16">
        <f>C9</f>
        <v>6074</v>
      </c>
      <c r="F9" s="34">
        <f>D9</f>
        <v>0.46316913222510292</v>
      </c>
      <c r="G9" s="16">
        <v>394778</v>
      </c>
      <c r="H9" s="34">
        <f>G9/$G$21</f>
        <v>0.29355692890217122</v>
      </c>
      <c r="I9" s="13">
        <f>I34-C34</f>
        <v>-4219</v>
      </c>
      <c r="J9" s="49">
        <f>I9/10277</f>
        <v>-0.41052836430865036</v>
      </c>
      <c r="K9" s="13">
        <f>I9</f>
        <v>-4219</v>
      </c>
      <c r="L9" s="49">
        <f>J9</f>
        <v>-0.41052836430865036</v>
      </c>
      <c r="M9" s="13">
        <v>288904</v>
      </c>
      <c r="N9" s="32">
        <f>M9/M21</f>
        <v>0.21797330637312229</v>
      </c>
      <c r="O9" s="16">
        <f>O34-I34</f>
        <v>3028</v>
      </c>
      <c r="P9" s="34">
        <f>-O9/-4226</f>
        <v>0.71651680075721724</v>
      </c>
      <c r="Q9" s="16">
        <f>O9</f>
        <v>3028</v>
      </c>
      <c r="R9" s="34">
        <f>P9</f>
        <v>0.71651680075721724</v>
      </c>
      <c r="S9" s="16">
        <f t="shared" ref="S9:S21" si="0">S34</f>
        <v>169592</v>
      </c>
      <c r="T9" s="33">
        <f t="shared" ref="T9:T21" si="1">T34</f>
        <v>0.13143416472980712</v>
      </c>
      <c r="U9" s="13">
        <f>U34-O34</f>
        <v>83</v>
      </c>
      <c r="V9" s="68">
        <f>U9/12693</f>
        <v>6.5390372646340501E-3</v>
      </c>
      <c r="W9" s="13">
        <f>U9</f>
        <v>83</v>
      </c>
      <c r="X9" s="68">
        <f>V9</f>
        <v>6.5390372646340501E-3</v>
      </c>
      <c r="Y9" s="13">
        <v>121983</v>
      </c>
      <c r="Z9" s="31">
        <f>Y9/1314765</f>
        <v>9.2779317976976874E-2</v>
      </c>
    </row>
    <row r="10" spans="1:26" x14ac:dyDescent="0.25">
      <c r="A10" s="41"/>
      <c r="B10" s="30" t="s">
        <v>15</v>
      </c>
      <c r="C10" s="9">
        <v>-9663</v>
      </c>
      <c r="D10" s="47">
        <f t="shared" ref="D10:D20" si="2">C10/$C$21</f>
        <v>-0.73684611865182248</v>
      </c>
      <c r="E10" s="16">
        <f t="shared" ref="E10:E20" si="3">C10</f>
        <v>-9663</v>
      </c>
      <c r="F10" s="47">
        <f t="shared" ref="F10:F20" si="4">D10</f>
        <v>-0.73684611865182248</v>
      </c>
      <c r="G10" s="9">
        <v>232318</v>
      </c>
      <c r="H10" s="34">
        <f t="shared" ref="H10:H20" si="5">G10/$G$21</f>
        <v>0.17275166956794608</v>
      </c>
      <c r="I10" s="13">
        <f t="shared" ref="I10:I21" si="6">I35-C35</f>
        <v>-6019</v>
      </c>
      <c r="J10" s="49">
        <f t="shared" ref="J10:J21" si="7">I10/10277</f>
        <v>-0.58567675391651264</v>
      </c>
      <c r="K10" s="13">
        <f t="shared" ref="K10:K21" si="8">I10</f>
        <v>-6019</v>
      </c>
      <c r="L10" s="49">
        <f t="shared" ref="L10:L21" si="9">J10</f>
        <v>-0.58567675391651264</v>
      </c>
      <c r="M10" s="13">
        <v>225956</v>
      </c>
      <c r="N10" s="32">
        <f>M10/1325410</f>
        <v>0.17048007786269909</v>
      </c>
      <c r="O10" s="16">
        <f t="shared" ref="O10:O21" si="10">O35-I35</f>
        <v>-4407</v>
      </c>
      <c r="P10" s="47">
        <f t="shared" ref="P10:P20" si="11">-O10/-4226</f>
        <v>-1.042830099384761</v>
      </c>
      <c r="Q10" s="16">
        <f t="shared" ref="Q10:Q21" si="12">O10</f>
        <v>-4407</v>
      </c>
      <c r="R10" s="34">
        <f t="shared" ref="R10:R21" si="13">P10</f>
        <v>-1.042830099384761</v>
      </c>
      <c r="S10" s="9">
        <f t="shared" si="0"/>
        <v>216401</v>
      </c>
      <c r="T10" s="33">
        <f t="shared" si="1"/>
        <v>0.16771124039869212</v>
      </c>
      <c r="U10" s="13">
        <f t="shared" ref="U10:U21" si="14">U35-O35</f>
        <v>-1193</v>
      </c>
      <c r="V10" s="49">
        <f t="shared" ref="V10:V21" si="15">U10/12693</f>
        <v>-9.3988812731426771E-2</v>
      </c>
      <c r="W10" s="13">
        <f t="shared" ref="W10:W21" si="16">U10</f>
        <v>-1193</v>
      </c>
      <c r="X10" s="49">
        <f t="shared" ref="X10:X21" si="17">V10</f>
        <v>-9.3988812731426771E-2</v>
      </c>
      <c r="Y10" s="7">
        <v>222701</v>
      </c>
      <c r="Z10" s="31">
        <f t="shared" ref="Z10:Z21" si="18">Y10/1314765</f>
        <v>0.16938464288294866</v>
      </c>
    </row>
    <row r="11" spans="1:26" x14ac:dyDescent="0.25">
      <c r="A11" s="41"/>
      <c r="B11" s="30" t="s">
        <v>14</v>
      </c>
      <c r="C11" s="9">
        <v>0</v>
      </c>
      <c r="D11" s="34">
        <f t="shared" si="2"/>
        <v>0</v>
      </c>
      <c r="E11" s="16">
        <f t="shared" si="3"/>
        <v>0</v>
      </c>
      <c r="F11" s="34">
        <f t="shared" si="4"/>
        <v>0</v>
      </c>
      <c r="G11" s="9">
        <v>0</v>
      </c>
      <c r="H11" s="34">
        <f t="shared" si="5"/>
        <v>0</v>
      </c>
      <c r="I11" s="13">
        <f t="shared" si="6"/>
        <v>0</v>
      </c>
      <c r="J11" s="68">
        <f t="shared" si="7"/>
        <v>0</v>
      </c>
      <c r="K11" s="13">
        <f t="shared" si="8"/>
        <v>0</v>
      </c>
      <c r="L11" s="32">
        <f t="shared" si="9"/>
        <v>0</v>
      </c>
      <c r="M11" s="13">
        <v>0</v>
      </c>
      <c r="N11" s="32">
        <f t="shared" ref="N11:N21" si="19">M11/1325410</f>
        <v>0</v>
      </c>
      <c r="O11" s="16">
        <f t="shared" si="10"/>
        <v>0</v>
      </c>
      <c r="P11" s="34">
        <f t="shared" si="11"/>
        <v>0</v>
      </c>
      <c r="Q11" s="16">
        <f t="shared" si="12"/>
        <v>0</v>
      </c>
      <c r="R11" s="34">
        <f t="shared" si="13"/>
        <v>0</v>
      </c>
      <c r="S11" s="9">
        <f t="shared" si="0"/>
        <v>0</v>
      </c>
      <c r="T11" s="33">
        <f t="shared" si="1"/>
        <v>0</v>
      </c>
      <c r="U11" s="13">
        <f t="shared" si="14"/>
        <v>0</v>
      </c>
      <c r="V11" s="68">
        <f t="shared" si="15"/>
        <v>0</v>
      </c>
      <c r="W11" s="13">
        <f t="shared" si="16"/>
        <v>0</v>
      </c>
      <c r="X11" s="68">
        <f t="shared" si="17"/>
        <v>0</v>
      </c>
      <c r="Y11" s="7">
        <v>0</v>
      </c>
      <c r="Z11" s="31">
        <f t="shared" si="18"/>
        <v>0</v>
      </c>
    </row>
    <row r="12" spans="1:26" x14ac:dyDescent="0.25">
      <c r="A12" s="41"/>
      <c r="B12" s="30" t="s">
        <v>13</v>
      </c>
      <c r="C12" s="9">
        <v>-2321</v>
      </c>
      <c r="D12" s="47">
        <f t="shared" si="2"/>
        <v>-0.17698642671953638</v>
      </c>
      <c r="E12" s="16">
        <f t="shared" si="3"/>
        <v>-2321</v>
      </c>
      <c r="F12" s="47">
        <f t="shared" si="4"/>
        <v>-0.17698642671953638</v>
      </c>
      <c r="G12" s="9">
        <v>196521</v>
      </c>
      <c r="H12" s="34">
        <f t="shared" si="5"/>
        <v>0.14613301963327135</v>
      </c>
      <c r="I12" s="13">
        <f t="shared" si="6"/>
        <v>-889</v>
      </c>
      <c r="J12" s="49">
        <f t="shared" si="7"/>
        <v>-8.6503843534105285E-2</v>
      </c>
      <c r="K12" s="13">
        <f t="shared" si="8"/>
        <v>-889</v>
      </c>
      <c r="L12" s="49">
        <f t="shared" si="9"/>
        <v>-8.6503843534105285E-2</v>
      </c>
      <c r="M12" s="13">
        <v>253156</v>
      </c>
      <c r="N12" s="32">
        <f t="shared" si="19"/>
        <v>0.19100202956066425</v>
      </c>
      <c r="O12" s="16">
        <f t="shared" si="10"/>
        <v>-2479</v>
      </c>
      <c r="P12" s="47">
        <f t="shared" si="11"/>
        <v>-0.58660672030288685</v>
      </c>
      <c r="Q12" s="16">
        <f t="shared" si="12"/>
        <v>-2479</v>
      </c>
      <c r="R12" s="34">
        <f t="shared" si="13"/>
        <v>-0.58660672030288685</v>
      </c>
      <c r="S12" s="9">
        <f t="shared" si="0"/>
        <v>240665</v>
      </c>
      <c r="T12" s="33">
        <f t="shared" si="1"/>
        <v>0.18651589258160192</v>
      </c>
      <c r="U12" s="13">
        <f t="shared" si="14"/>
        <v>1104</v>
      </c>
      <c r="V12" s="68">
        <f t="shared" si="15"/>
        <v>8.6977073977783023E-2</v>
      </c>
      <c r="W12" s="13">
        <f t="shared" si="16"/>
        <v>1104</v>
      </c>
      <c r="X12" s="68">
        <f t="shared" si="17"/>
        <v>8.6977073977783023E-2</v>
      </c>
      <c r="Y12" s="7">
        <v>228727</v>
      </c>
      <c r="Z12" s="31">
        <f t="shared" si="18"/>
        <v>0.17396797146258078</v>
      </c>
    </row>
    <row r="13" spans="1:26" x14ac:dyDescent="0.25">
      <c r="A13" s="41"/>
      <c r="B13" s="30" t="s">
        <v>12</v>
      </c>
      <c r="C13" s="9">
        <v>2213</v>
      </c>
      <c r="D13" s="34">
        <f t="shared" si="2"/>
        <v>0.16875095317980784</v>
      </c>
      <c r="E13" s="16">
        <f t="shared" si="3"/>
        <v>2213</v>
      </c>
      <c r="F13" s="34">
        <f t="shared" si="4"/>
        <v>0.16875095317980784</v>
      </c>
      <c r="G13" s="9">
        <v>101001</v>
      </c>
      <c r="H13" s="34">
        <f t="shared" si="5"/>
        <v>7.5104345672879935E-2</v>
      </c>
      <c r="I13" s="13">
        <f t="shared" si="6"/>
        <v>2957</v>
      </c>
      <c r="J13" s="68">
        <f t="shared" si="7"/>
        <v>0.28772988226136031</v>
      </c>
      <c r="K13" s="13">
        <f t="shared" si="8"/>
        <v>2957</v>
      </c>
      <c r="L13" s="32">
        <f t="shared" si="9"/>
        <v>0.28772988226136031</v>
      </c>
      <c r="M13" s="13">
        <v>102381</v>
      </c>
      <c r="N13" s="32">
        <f t="shared" si="19"/>
        <v>7.724477708784451E-2</v>
      </c>
      <c r="O13" s="16">
        <f t="shared" si="10"/>
        <v>2152</v>
      </c>
      <c r="P13" s="34">
        <f t="shared" si="11"/>
        <v>0.50922858495030765</v>
      </c>
      <c r="Q13" s="16">
        <f t="shared" si="12"/>
        <v>2152</v>
      </c>
      <c r="R13" s="34">
        <f t="shared" si="13"/>
        <v>0.50922858495030765</v>
      </c>
      <c r="S13" s="9">
        <f t="shared" si="0"/>
        <v>97375</v>
      </c>
      <c r="T13" s="33">
        <f t="shared" si="1"/>
        <v>7.5465834417690503E-2</v>
      </c>
      <c r="U13" s="13">
        <f t="shared" si="14"/>
        <v>1643</v>
      </c>
      <c r="V13" s="68">
        <f t="shared" si="15"/>
        <v>0.12944142440715356</v>
      </c>
      <c r="W13" s="13">
        <f t="shared" si="16"/>
        <v>1643</v>
      </c>
      <c r="X13" s="68">
        <f t="shared" si="17"/>
        <v>0.12944142440715356</v>
      </c>
      <c r="Y13" s="7">
        <v>85173</v>
      </c>
      <c r="Z13" s="31">
        <f t="shared" si="18"/>
        <v>6.47819192022909E-2</v>
      </c>
    </row>
    <row r="14" spans="1:26" x14ac:dyDescent="0.25">
      <c r="A14" s="41"/>
      <c r="B14" s="30" t="s">
        <v>11</v>
      </c>
      <c r="C14" s="9">
        <v>-2828</v>
      </c>
      <c r="D14" s="47">
        <f t="shared" si="2"/>
        <v>-0.21564739972548422</v>
      </c>
      <c r="E14" s="16">
        <f t="shared" si="3"/>
        <v>-2828</v>
      </c>
      <c r="F14" s="47">
        <f t="shared" si="4"/>
        <v>-0.21564739972548422</v>
      </c>
      <c r="G14" s="9">
        <v>98090</v>
      </c>
      <c r="H14" s="34">
        <f t="shared" si="5"/>
        <v>7.2939726013136433E-2</v>
      </c>
      <c r="I14" s="13">
        <f t="shared" si="6"/>
        <v>-11772</v>
      </c>
      <c r="J14" s="49">
        <f t="shared" si="7"/>
        <v>-1.1454704680354189</v>
      </c>
      <c r="K14" s="13">
        <f t="shared" si="8"/>
        <v>-11772</v>
      </c>
      <c r="L14" s="49">
        <f t="shared" si="9"/>
        <v>-1.1454704680354189</v>
      </c>
      <c r="M14" s="13">
        <v>78887</v>
      </c>
      <c r="N14" s="32">
        <f t="shared" si="19"/>
        <v>5.9518941308727112E-2</v>
      </c>
      <c r="O14" s="16">
        <f t="shared" si="10"/>
        <v>-909</v>
      </c>
      <c r="P14" s="47">
        <f t="shared" si="11"/>
        <v>-0.21509701845716991</v>
      </c>
      <c r="Q14" s="16">
        <f t="shared" si="12"/>
        <v>-909</v>
      </c>
      <c r="R14" s="34">
        <f t="shared" si="13"/>
        <v>-0.21509701845716991</v>
      </c>
      <c r="S14" s="9">
        <f t="shared" si="0"/>
        <v>76937</v>
      </c>
      <c r="T14" s="33">
        <f t="shared" si="1"/>
        <v>5.9626340463094785E-2</v>
      </c>
      <c r="U14" s="13">
        <f t="shared" si="14"/>
        <v>455</v>
      </c>
      <c r="V14" s="68">
        <f t="shared" si="15"/>
        <v>3.5846529583234851E-2</v>
      </c>
      <c r="W14" s="13">
        <f t="shared" si="16"/>
        <v>455</v>
      </c>
      <c r="X14" s="68">
        <f t="shared" si="17"/>
        <v>3.5846529583234851E-2</v>
      </c>
      <c r="Y14" s="7">
        <v>67307</v>
      </c>
      <c r="Z14" s="31">
        <f t="shared" si="18"/>
        <v>5.1193179009176547E-2</v>
      </c>
    </row>
    <row r="15" spans="1:26" x14ac:dyDescent="0.25">
      <c r="A15" s="41"/>
      <c r="B15" s="30" t="s">
        <v>10</v>
      </c>
      <c r="C15" s="9">
        <v>-1067</v>
      </c>
      <c r="D15" s="47">
        <f t="shared" si="2"/>
        <v>-8.1363428397132842E-2</v>
      </c>
      <c r="E15" s="16">
        <f t="shared" si="3"/>
        <v>-1067</v>
      </c>
      <c r="F15" s="47">
        <f t="shared" si="4"/>
        <v>-8.1363428397132842E-2</v>
      </c>
      <c r="G15" s="9">
        <v>44467</v>
      </c>
      <c r="H15" s="34">
        <f t="shared" si="5"/>
        <v>3.3065662112612276E-2</v>
      </c>
      <c r="I15" s="13">
        <f t="shared" si="6"/>
        <v>-4314</v>
      </c>
      <c r="J15" s="49">
        <f t="shared" si="7"/>
        <v>-0.41977230709350977</v>
      </c>
      <c r="K15" s="13">
        <f t="shared" si="8"/>
        <v>-4314</v>
      </c>
      <c r="L15" s="49">
        <f t="shared" si="9"/>
        <v>-0.41977230709350977</v>
      </c>
      <c r="M15" s="13">
        <v>46318</v>
      </c>
      <c r="N15" s="32">
        <f t="shared" si="19"/>
        <v>3.4946167600968754E-2</v>
      </c>
      <c r="O15" s="16">
        <f t="shared" si="10"/>
        <v>-1558</v>
      </c>
      <c r="P15" s="47">
        <f t="shared" si="11"/>
        <v>-0.36867013724562236</v>
      </c>
      <c r="Q15" s="16">
        <f t="shared" si="12"/>
        <v>-1558</v>
      </c>
      <c r="R15" s="34">
        <f t="shared" si="13"/>
        <v>-0.36867013724562236</v>
      </c>
      <c r="S15" s="9">
        <f t="shared" si="0"/>
        <v>42607</v>
      </c>
      <c r="T15" s="33">
        <f t="shared" si="1"/>
        <v>3.3020516631933651E-2</v>
      </c>
      <c r="U15" s="13">
        <f t="shared" si="14"/>
        <v>1191</v>
      </c>
      <c r="V15" s="68">
        <f t="shared" si="15"/>
        <v>9.3831245568423538E-2</v>
      </c>
      <c r="W15" s="13">
        <f t="shared" si="16"/>
        <v>1191</v>
      </c>
      <c r="X15" s="68">
        <f t="shared" si="17"/>
        <v>9.3831245568423538E-2</v>
      </c>
      <c r="Y15" s="7">
        <v>50948</v>
      </c>
      <c r="Z15" s="31">
        <f t="shared" si="18"/>
        <v>3.8750651257068752E-2</v>
      </c>
    </row>
    <row r="16" spans="1:26" x14ac:dyDescent="0.25">
      <c r="A16" s="41"/>
      <c r="B16" s="30" t="s">
        <v>9</v>
      </c>
      <c r="C16" s="9">
        <v>-387</v>
      </c>
      <c r="D16" s="47">
        <f t="shared" si="2"/>
        <v>-2.9510446850693914E-2</v>
      </c>
      <c r="E16" s="16">
        <f t="shared" si="3"/>
        <v>-387</v>
      </c>
      <c r="F16" s="47">
        <f t="shared" si="4"/>
        <v>-2.9510446850693914E-2</v>
      </c>
      <c r="G16" s="9">
        <v>20319</v>
      </c>
      <c r="H16" s="34">
        <f t="shared" si="5"/>
        <v>1.5109208817014164E-2</v>
      </c>
      <c r="I16" s="13">
        <f t="shared" si="6"/>
        <v>-3127</v>
      </c>
      <c r="J16" s="49">
        <f t="shared" si="7"/>
        <v>-0.30427167461321397</v>
      </c>
      <c r="K16" s="13">
        <f t="shared" si="8"/>
        <v>-3127</v>
      </c>
      <c r="L16" s="49">
        <f t="shared" si="9"/>
        <v>-0.30427167461321397</v>
      </c>
      <c r="M16" s="13">
        <v>17346</v>
      </c>
      <c r="N16" s="32">
        <f t="shared" si="19"/>
        <v>1.3087271108562634E-2</v>
      </c>
      <c r="O16" s="16">
        <f t="shared" si="10"/>
        <v>-286</v>
      </c>
      <c r="P16" s="47">
        <f t="shared" si="11"/>
        <v>-6.7676289635589207E-2</v>
      </c>
      <c r="Q16" s="16">
        <f t="shared" si="12"/>
        <v>-286</v>
      </c>
      <c r="R16" s="34">
        <f t="shared" si="13"/>
        <v>-6.7676289635589207E-2</v>
      </c>
      <c r="S16" s="9">
        <f t="shared" si="0"/>
        <v>19230</v>
      </c>
      <c r="T16" s="33">
        <f t="shared" si="1"/>
        <v>1.4903291356633515E-2</v>
      </c>
      <c r="U16" s="13">
        <f t="shared" si="14"/>
        <v>-330</v>
      </c>
      <c r="V16" s="49">
        <f t="shared" si="15"/>
        <v>-2.599858189553297E-2</v>
      </c>
      <c r="W16" s="13">
        <f t="shared" si="16"/>
        <v>-330</v>
      </c>
      <c r="X16" s="49">
        <f t="shared" si="17"/>
        <v>-2.599858189553297E-2</v>
      </c>
      <c r="Y16" s="7">
        <v>73911</v>
      </c>
      <c r="Z16" s="31">
        <f t="shared" si="18"/>
        <v>5.6216129878723577E-2</v>
      </c>
    </row>
    <row r="17" spans="1:26" x14ac:dyDescent="0.25">
      <c r="A17" s="41"/>
      <c r="B17" s="30" t="s">
        <v>8</v>
      </c>
      <c r="C17" s="9">
        <v>880</v>
      </c>
      <c r="D17" s="34">
        <f t="shared" si="2"/>
        <v>6.7103858471862135E-2</v>
      </c>
      <c r="E17" s="16">
        <f t="shared" si="3"/>
        <v>880</v>
      </c>
      <c r="F17" s="34">
        <f t="shared" si="4"/>
        <v>6.7103858471862135E-2</v>
      </c>
      <c r="G17" s="9">
        <v>58462</v>
      </c>
      <c r="H17" s="34">
        <f t="shared" si="5"/>
        <v>4.3472344399836708E-2</v>
      </c>
      <c r="I17" s="13">
        <f t="shared" si="6"/>
        <v>1121</v>
      </c>
      <c r="J17" s="68">
        <f t="shared" si="7"/>
        <v>0.10907852486134086</v>
      </c>
      <c r="K17" s="13">
        <f t="shared" si="8"/>
        <v>1121</v>
      </c>
      <c r="L17" s="32">
        <f t="shared" si="9"/>
        <v>0.10907852486134086</v>
      </c>
      <c r="M17" s="13">
        <v>58946</v>
      </c>
      <c r="N17" s="32">
        <f t="shared" si="19"/>
        <v>4.4473785470156402E-2</v>
      </c>
      <c r="O17" s="16">
        <f t="shared" si="10"/>
        <v>959</v>
      </c>
      <c r="P17" s="34">
        <f t="shared" si="11"/>
        <v>0.22692853762423096</v>
      </c>
      <c r="Q17" s="16">
        <f t="shared" si="12"/>
        <v>959</v>
      </c>
      <c r="R17" s="34">
        <f t="shared" si="13"/>
        <v>0.22692853762423096</v>
      </c>
      <c r="S17" s="9">
        <f t="shared" si="0"/>
        <v>62204</v>
      </c>
      <c r="T17" s="33">
        <f t="shared" si="1"/>
        <v>4.8208233777848733E-2</v>
      </c>
      <c r="U17" s="13">
        <f t="shared" si="14"/>
        <v>887</v>
      </c>
      <c r="V17" s="68">
        <f t="shared" si="15"/>
        <v>6.9881036791932555E-2</v>
      </c>
      <c r="W17" s="13">
        <f t="shared" si="16"/>
        <v>887</v>
      </c>
      <c r="X17" s="83">
        <f t="shared" si="17"/>
        <v>6.9881036791932555E-2</v>
      </c>
      <c r="Y17" s="7">
        <v>69134</v>
      </c>
      <c r="Z17" s="31">
        <f t="shared" si="18"/>
        <v>5.2582780953250204E-2</v>
      </c>
    </row>
    <row r="18" spans="1:26" x14ac:dyDescent="0.25">
      <c r="A18" s="41"/>
      <c r="B18" s="30" t="s">
        <v>7</v>
      </c>
      <c r="C18" s="9">
        <v>491</v>
      </c>
      <c r="D18" s="34">
        <f t="shared" si="2"/>
        <v>3.7440902851913982E-2</v>
      </c>
      <c r="E18" s="16">
        <f t="shared" si="3"/>
        <v>491</v>
      </c>
      <c r="F18" s="34">
        <f t="shared" si="4"/>
        <v>3.7440902851913982E-2</v>
      </c>
      <c r="G18" s="9">
        <v>23037</v>
      </c>
      <c r="H18" s="34">
        <f t="shared" si="5"/>
        <v>1.7130313672796656E-2</v>
      </c>
      <c r="I18" s="13">
        <f t="shared" si="6"/>
        <v>617</v>
      </c>
      <c r="J18" s="68">
        <f t="shared" si="7"/>
        <v>6.0036975771139436E-2</v>
      </c>
      <c r="K18" s="13">
        <f t="shared" si="8"/>
        <v>617</v>
      </c>
      <c r="L18" s="32">
        <f t="shared" si="9"/>
        <v>6.0036975771139436E-2</v>
      </c>
      <c r="M18" s="13">
        <v>21896</v>
      </c>
      <c r="N18" s="32">
        <f t="shared" si="19"/>
        <v>1.6520171116861951E-2</v>
      </c>
      <c r="O18" s="16">
        <f t="shared" si="10"/>
        <v>796</v>
      </c>
      <c r="P18" s="34">
        <f t="shared" si="11"/>
        <v>0.18835778513961193</v>
      </c>
      <c r="Q18" s="16">
        <f t="shared" si="12"/>
        <v>796</v>
      </c>
      <c r="R18" s="34">
        <f t="shared" si="13"/>
        <v>0.18835778513961193</v>
      </c>
      <c r="S18" s="9">
        <f t="shared" si="0"/>
        <v>119693</v>
      </c>
      <c r="T18" s="33">
        <f t="shared" si="1"/>
        <v>9.2762332415472451E-2</v>
      </c>
      <c r="U18" s="13">
        <f t="shared" si="14"/>
        <v>1157</v>
      </c>
      <c r="V18" s="68">
        <f t="shared" si="15"/>
        <v>9.1152603797368628E-2</v>
      </c>
      <c r="W18" s="13">
        <f t="shared" si="16"/>
        <v>1157</v>
      </c>
      <c r="X18" s="83">
        <f t="shared" si="17"/>
        <v>9.1152603797368628E-2</v>
      </c>
      <c r="Y18" s="7">
        <v>124849</v>
      </c>
      <c r="Z18" s="31">
        <f t="shared" si="18"/>
        <v>9.4959175213821481E-2</v>
      </c>
    </row>
    <row r="19" spans="1:26" x14ac:dyDescent="0.25">
      <c r="A19" s="41"/>
      <c r="B19" s="30" t="s">
        <v>6</v>
      </c>
      <c r="C19" s="9">
        <v>0</v>
      </c>
      <c r="D19" s="34">
        <f t="shared" si="2"/>
        <v>0</v>
      </c>
      <c r="E19" s="16">
        <f t="shared" si="3"/>
        <v>0</v>
      </c>
      <c r="F19" s="34">
        <f t="shared" si="4"/>
        <v>0</v>
      </c>
      <c r="G19" s="9">
        <v>0</v>
      </c>
      <c r="H19" s="34">
        <f t="shared" si="5"/>
        <v>0</v>
      </c>
      <c r="I19" s="13">
        <f t="shared" si="6"/>
        <v>0</v>
      </c>
      <c r="J19" s="68">
        <f t="shared" si="7"/>
        <v>0</v>
      </c>
      <c r="K19" s="13">
        <f t="shared" si="8"/>
        <v>0</v>
      </c>
      <c r="L19" s="32">
        <f t="shared" si="9"/>
        <v>0</v>
      </c>
      <c r="M19" s="13">
        <v>0</v>
      </c>
      <c r="N19" s="32">
        <f t="shared" si="19"/>
        <v>0</v>
      </c>
      <c r="O19" s="16">
        <f t="shared" si="10"/>
        <v>0</v>
      </c>
      <c r="P19" s="34">
        <f t="shared" si="11"/>
        <v>0</v>
      </c>
      <c r="Q19" s="16">
        <f t="shared" si="12"/>
        <v>0</v>
      </c>
      <c r="R19" s="34">
        <f t="shared" si="13"/>
        <v>0</v>
      </c>
      <c r="S19" s="9">
        <f t="shared" si="0"/>
        <v>0</v>
      </c>
      <c r="T19" s="33">
        <f t="shared" si="1"/>
        <v>0</v>
      </c>
      <c r="U19" s="13">
        <f t="shared" si="14"/>
        <v>0</v>
      </c>
      <c r="V19" s="68">
        <f t="shared" si="15"/>
        <v>0</v>
      </c>
      <c r="W19" s="13">
        <f t="shared" si="16"/>
        <v>0</v>
      </c>
      <c r="X19" s="83">
        <f t="shared" si="17"/>
        <v>0</v>
      </c>
      <c r="Y19" s="7">
        <v>0</v>
      </c>
      <c r="Z19" s="31">
        <f t="shared" si="18"/>
        <v>0</v>
      </c>
    </row>
    <row r="20" spans="1:26" x14ac:dyDescent="0.25">
      <c r="A20" s="41"/>
      <c r="B20" s="30" t="s">
        <v>5</v>
      </c>
      <c r="C20" s="9">
        <v>19722</v>
      </c>
      <c r="D20" s="34">
        <f t="shared" si="2"/>
        <v>1.5038889736159828</v>
      </c>
      <c r="E20" s="16">
        <f t="shared" si="3"/>
        <v>19722</v>
      </c>
      <c r="F20" s="34">
        <f t="shared" si="4"/>
        <v>1.5038889736159828</v>
      </c>
      <c r="G20" s="9">
        <v>175816</v>
      </c>
      <c r="H20" s="34">
        <f t="shared" si="5"/>
        <v>0.13073678120833515</v>
      </c>
      <c r="I20" s="13">
        <f t="shared" si="6"/>
        <v>15368</v>
      </c>
      <c r="J20" s="68">
        <f t="shared" si="7"/>
        <v>1.4953780286075704</v>
      </c>
      <c r="K20" s="13">
        <f t="shared" si="8"/>
        <v>15368</v>
      </c>
      <c r="L20" s="32">
        <f t="shared" si="9"/>
        <v>1.4953780286075704</v>
      </c>
      <c r="M20" s="13">
        <v>231620</v>
      </c>
      <c r="N20" s="32">
        <f t="shared" si="19"/>
        <v>0.174753472510393</v>
      </c>
      <c r="O20" s="16">
        <f t="shared" si="10"/>
        <v>-1522</v>
      </c>
      <c r="P20" s="47">
        <f t="shared" si="11"/>
        <v>-0.36015144344533839</v>
      </c>
      <c r="Q20" s="16">
        <f t="shared" si="12"/>
        <v>-1522</v>
      </c>
      <c r="R20" s="34">
        <f t="shared" si="13"/>
        <v>-0.36015144344533839</v>
      </c>
      <c r="S20" s="9">
        <f t="shared" si="0"/>
        <v>245615</v>
      </c>
      <c r="T20" s="33">
        <f t="shared" si="1"/>
        <v>0.19035215322722521</v>
      </c>
      <c r="U20" s="13">
        <f t="shared" si="14"/>
        <v>7696</v>
      </c>
      <c r="V20" s="68">
        <f t="shared" si="15"/>
        <v>0.60631844323642958</v>
      </c>
      <c r="W20" s="13">
        <f t="shared" si="16"/>
        <v>7696</v>
      </c>
      <c r="X20" s="83">
        <f t="shared" si="17"/>
        <v>0.60631844323642958</v>
      </c>
      <c r="Y20" s="7">
        <v>270032</v>
      </c>
      <c r="Z20" s="31">
        <f t="shared" si="18"/>
        <v>0.20538423216316223</v>
      </c>
    </row>
    <row r="21" spans="1:26" x14ac:dyDescent="0.25">
      <c r="A21" s="41"/>
      <c r="B21" s="29" t="s">
        <v>0</v>
      </c>
      <c r="C21" s="58">
        <f>SUM(C9:C20)</f>
        <v>13114</v>
      </c>
      <c r="D21" s="52">
        <v>1</v>
      </c>
      <c r="E21" s="58">
        <f>SUM(E9:E20)</f>
        <v>13114</v>
      </c>
      <c r="F21" s="57">
        <f>D21</f>
        <v>1</v>
      </c>
      <c r="G21" s="58">
        <f>SUM(G9:G20)</f>
        <v>1344809</v>
      </c>
      <c r="H21" s="52">
        <v>1</v>
      </c>
      <c r="I21" s="55">
        <f t="shared" si="6"/>
        <v>-10277</v>
      </c>
      <c r="J21" s="71">
        <f t="shared" si="7"/>
        <v>-1</v>
      </c>
      <c r="K21" s="55">
        <f t="shared" si="8"/>
        <v>-10277</v>
      </c>
      <c r="L21" s="71">
        <f t="shared" si="9"/>
        <v>-1</v>
      </c>
      <c r="M21" s="59">
        <f>SUM(M9:M20)</f>
        <v>1325410</v>
      </c>
      <c r="N21" s="48">
        <f t="shared" si="19"/>
        <v>1</v>
      </c>
      <c r="O21" s="50">
        <f t="shared" si="10"/>
        <v>-4226</v>
      </c>
      <c r="P21" s="72">
        <f>O21/-4226</f>
        <v>1</v>
      </c>
      <c r="Q21" s="50">
        <f t="shared" si="12"/>
        <v>-4226</v>
      </c>
      <c r="R21" s="72">
        <f t="shared" si="13"/>
        <v>1</v>
      </c>
      <c r="S21" s="58">
        <f t="shared" si="0"/>
        <v>1290319</v>
      </c>
      <c r="T21" s="60">
        <f t="shared" si="1"/>
        <v>1</v>
      </c>
      <c r="U21" s="55">
        <f t="shared" si="14"/>
        <v>12693</v>
      </c>
      <c r="V21" s="76">
        <f t="shared" si="15"/>
        <v>1</v>
      </c>
      <c r="W21" s="55">
        <f t="shared" si="16"/>
        <v>12693</v>
      </c>
      <c r="X21" s="76">
        <f t="shared" si="17"/>
        <v>1</v>
      </c>
      <c r="Y21" s="59">
        <f>SUM(Y9:Y20)</f>
        <v>1314765</v>
      </c>
      <c r="Z21" s="66">
        <f t="shared" si="18"/>
        <v>1</v>
      </c>
    </row>
    <row r="22" spans="1:26" x14ac:dyDescent="0.25">
      <c r="A22" s="26"/>
      <c r="B22" s="26"/>
      <c r="C22" s="25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5"/>
      <c r="P22" s="24"/>
      <c r="Q22" s="25"/>
      <c r="R22" s="24"/>
      <c r="S22" s="25"/>
      <c r="T22" s="24"/>
      <c r="U22" s="25"/>
      <c r="V22" s="24"/>
      <c r="W22" s="25"/>
      <c r="X22" s="24"/>
      <c r="Y22" s="25"/>
      <c r="Z22" s="24"/>
    </row>
    <row r="23" spans="1:26" x14ac:dyDescent="0.25">
      <c r="A23" s="26"/>
      <c r="B23" s="17" t="s">
        <v>4</v>
      </c>
      <c r="C23" s="16">
        <f>C25-C24</f>
        <v>-378</v>
      </c>
      <c r="D23" s="47">
        <f>C23/$C$21</f>
        <v>-2.8824157389049872E-2</v>
      </c>
      <c r="E23" s="16">
        <f>C23</f>
        <v>-378</v>
      </c>
      <c r="F23" s="63">
        <f>D23</f>
        <v>-2.8824157389049872E-2</v>
      </c>
      <c r="G23" s="15">
        <f>G25-G24</f>
        <v>1092033</v>
      </c>
      <c r="H23" s="14">
        <f>G23/$G$25</f>
        <v>0.81203576121218701</v>
      </c>
      <c r="I23" s="13">
        <f>I48-C48</f>
        <v>-18797</v>
      </c>
      <c r="J23" s="49">
        <f>I23/10277</f>
        <v>-1.8290357108105477</v>
      </c>
      <c r="K23" s="13">
        <f>I23</f>
        <v>-18797</v>
      </c>
      <c r="L23" s="49">
        <f>J23</f>
        <v>-1.8290357108105477</v>
      </c>
      <c r="M23" s="13">
        <f>M48</f>
        <v>1045744</v>
      </c>
      <c r="N23" s="32">
        <f>N48</f>
        <v>0.78899661236900276</v>
      </c>
      <c r="O23" s="16">
        <f>O48-I48</f>
        <v>650</v>
      </c>
      <c r="P23" s="14">
        <f>O23/4226</f>
        <v>0.15380974917179366</v>
      </c>
      <c r="Q23" s="16">
        <f>O23</f>
        <v>650</v>
      </c>
      <c r="R23" s="14">
        <f>P23</f>
        <v>0.15380974917179366</v>
      </c>
      <c r="S23" s="15">
        <f>S25-S24</f>
        <v>1011214</v>
      </c>
      <c r="T23" s="14">
        <f>S23/1290319</f>
        <v>0.78369302474814373</v>
      </c>
      <c r="U23" s="13">
        <f>U48-O48</f>
        <v>232</v>
      </c>
      <c r="V23" s="11">
        <f>U23/12693</f>
        <v>1.8277790908374694E-2</v>
      </c>
      <c r="W23" s="13">
        <f>U23</f>
        <v>232</v>
      </c>
      <c r="X23" s="11">
        <f>V23</f>
        <v>1.8277790908374694E-2</v>
      </c>
      <c r="Y23" s="12">
        <f>Y25-Y24</f>
        <v>1016555</v>
      </c>
      <c r="Z23" s="11">
        <f>Y23/1314765</f>
        <v>0.77318380090738648</v>
      </c>
    </row>
    <row r="24" spans="1:26" x14ac:dyDescent="0.25">
      <c r="A24" s="26"/>
      <c r="B24" s="10" t="s">
        <v>3</v>
      </c>
      <c r="C24" s="9">
        <v>13492</v>
      </c>
      <c r="D24" s="34">
        <f>C24/$C$21</f>
        <v>1.02882415738905</v>
      </c>
      <c r="E24" s="16">
        <f>C24</f>
        <v>13492</v>
      </c>
      <c r="F24" s="14">
        <f t="shared" ref="F24:F25" si="20">D24</f>
        <v>1.02882415738905</v>
      </c>
      <c r="G24" s="8">
        <v>252776</v>
      </c>
      <c r="H24" s="14">
        <f>G24/$G$25</f>
        <v>0.18796423878781299</v>
      </c>
      <c r="I24" s="13">
        <f t="shared" ref="I24:I25" si="21">I49-C49</f>
        <v>8520</v>
      </c>
      <c r="J24" s="32">
        <f t="shared" ref="J24:J25" si="22">I24/10277</f>
        <v>0.82903571081054783</v>
      </c>
      <c r="K24" s="13">
        <f t="shared" ref="K24:K25" si="23">I24</f>
        <v>8520</v>
      </c>
      <c r="L24" s="32">
        <f t="shared" ref="L24:L25" si="24">J24</f>
        <v>0.82903571081054783</v>
      </c>
      <c r="M24" s="13">
        <f t="shared" ref="M24:N25" si="25">M49</f>
        <v>279666</v>
      </c>
      <c r="N24" s="32">
        <f t="shared" si="25"/>
        <v>0.21100338763099721</v>
      </c>
      <c r="O24" s="16">
        <f>O25-O23</f>
        <v>-4876</v>
      </c>
      <c r="P24" s="63">
        <f>O24/4226</f>
        <v>-1.1538097491717936</v>
      </c>
      <c r="Q24" s="16">
        <f>O24</f>
        <v>-4876</v>
      </c>
      <c r="R24" s="14">
        <f>P24</f>
        <v>-1.1538097491717936</v>
      </c>
      <c r="S24" s="15">
        <v>279105</v>
      </c>
      <c r="T24" s="14">
        <f>S24/1290319</f>
        <v>0.21630697525185633</v>
      </c>
      <c r="U24" s="13">
        <f>U49-O49</f>
        <v>12461</v>
      </c>
      <c r="V24" s="11">
        <f>U24/12693</f>
        <v>0.98172220909162533</v>
      </c>
      <c r="W24" s="13">
        <f>U24</f>
        <v>12461</v>
      </c>
      <c r="X24" s="11">
        <f>V24</f>
        <v>0.98172220909162533</v>
      </c>
      <c r="Y24" s="12">
        <v>298210</v>
      </c>
      <c r="Z24" s="11">
        <f>Y24/1314765</f>
        <v>0.2268161990926135</v>
      </c>
    </row>
    <row r="25" spans="1:26" x14ac:dyDescent="0.25">
      <c r="A25" s="26"/>
      <c r="B25" s="5" t="s">
        <v>0</v>
      </c>
      <c r="C25" s="51">
        <f>C21</f>
        <v>13114</v>
      </c>
      <c r="D25" s="57">
        <v>1</v>
      </c>
      <c r="E25" s="51">
        <f t="shared" ref="E25:H25" si="26">SUM(E23:E24)</f>
        <v>13114</v>
      </c>
      <c r="F25" s="53">
        <f t="shared" si="20"/>
        <v>1</v>
      </c>
      <c r="G25" s="51">
        <f>G21</f>
        <v>1344809</v>
      </c>
      <c r="H25" s="54">
        <f t="shared" si="26"/>
        <v>1</v>
      </c>
      <c r="I25" s="13">
        <f t="shared" si="21"/>
        <v>-10277</v>
      </c>
      <c r="J25" s="49">
        <f t="shared" si="22"/>
        <v>-1</v>
      </c>
      <c r="K25" s="13">
        <f t="shared" si="23"/>
        <v>-10277</v>
      </c>
      <c r="L25" s="49">
        <f t="shared" si="24"/>
        <v>-1</v>
      </c>
      <c r="M25" s="13">
        <f t="shared" si="25"/>
        <v>1325410</v>
      </c>
      <c r="N25" s="32">
        <f t="shared" si="25"/>
        <v>1</v>
      </c>
      <c r="O25" s="50">
        <f>O21</f>
        <v>-4226</v>
      </c>
      <c r="P25" s="70">
        <f>P21</f>
        <v>1</v>
      </c>
      <c r="Q25" s="50">
        <f>O25</f>
        <v>-4226</v>
      </c>
      <c r="R25" s="70">
        <f>R21</f>
        <v>1</v>
      </c>
      <c r="S25" s="56">
        <f>S21</f>
        <v>1290319</v>
      </c>
      <c r="T25" s="53">
        <f>T21</f>
        <v>1</v>
      </c>
      <c r="U25" s="2">
        <f>U21</f>
        <v>12693</v>
      </c>
      <c r="V25" s="77">
        <f t="shared" ref="V25:Z25" si="27">V21</f>
        <v>1</v>
      </c>
      <c r="W25" s="2">
        <f t="shared" si="27"/>
        <v>12693</v>
      </c>
      <c r="X25" s="77">
        <f>V25</f>
        <v>1</v>
      </c>
      <c r="Y25" s="2">
        <f t="shared" si="27"/>
        <v>1314765</v>
      </c>
      <c r="Z25" s="77">
        <f t="shared" si="27"/>
        <v>1</v>
      </c>
    </row>
    <row r="26" spans="1:26" x14ac:dyDescent="0.25">
      <c r="A26" s="26"/>
      <c r="B26" s="20"/>
      <c r="C26" s="19"/>
      <c r="D26" s="18"/>
      <c r="E26" s="19"/>
      <c r="F26" s="18"/>
      <c r="G26" s="19"/>
      <c r="H26" s="18"/>
      <c r="I26" s="19"/>
      <c r="J26" s="18"/>
      <c r="K26" s="19"/>
      <c r="L26" s="18"/>
      <c r="M26" s="19"/>
      <c r="N26" s="18"/>
      <c r="O26" s="19"/>
      <c r="P26" s="18"/>
      <c r="Q26" s="19"/>
      <c r="R26" s="18"/>
      <c r="S26" s="19"/>
      <c r="T26" s="18"/>
      <c r="U26" s="19"/>
      <c r="V26" s="18"/>
      <c r="W26" s="19"/>
      <c r="X26" s="18"/>
      <c r="Y26" s="19"/>
      <c r="Z26" s="18"/>
    </row>
    <row r="27" spans="1:26" x14ac:dyDescent="0.25">
      <c r="A27" s="26"/>
      <c r="B27" s="17" t="s">
        <v>2</v>
      </c>
      <c r="C27" s="16">
        <f>C9+C10+C12+C14+C15+C16</f>
        <v>-10192</v>
      </c>
      <c r="D27" s="63">
        <f>C27/$C$29</f>
        <v>-0.77718468811956687</v>
      </c>
      <c r="E27" s="16">
        <f>C27</f>
        <v>-10192</v>
      </c>
      <c r="F27" s="63">
        <f>D27</f>
        <v>-0.77718468811956687</v>
      </c>
      <c r="G27" s="15">
        <f>G9+G10+G12+G14+G15+G16</f>
        <v>986493</v>
      </c>
      <c r="H27" s="14">
        <f>G27/$G$29</f>
        <v>0.73355621504615154</v>
      </c>
      <c r="I27" s="13">
        <f>I52-C52</f>
        <v>-30340</v>
      </c>
      <c r="J27" s="49">
        <f>I27/10277</f>
        <v>-2.9522234115014108</v>
      </c>
      <c r="K27" s="13">
        <f>I27</f>
        <v>-30340</v>
      </c>
      <c r="L27" s="49">
        <f>J27</f>
        <v>-2.9522234115014108</v>
      </c>
      <c r="M27" s="13">
        <f>M52</f>
        <v>910567</v>
      </c>
      <c r="N27" s="32">
        <f>N52</f>
        <v>0.68700779381474408</v>
      </c>
      <c r="O27" s="16">
        <f>O9+O10+O12+O14+O15+O16</f>
        <v>-6611</v>
      </c>
      <c r="P27" s="63">
        <f>O27/4226</f>
        <v>-1.564363464268812</v>
      </c>
      <c r="Q27" s="16">
        <f>O27</f>
        <v>-6611</v>
      </c>
      <c r="R27" s="63">
        <f>P27</f>
        <v>-1.564363464268812</v>
      </c>
      <c r="S27" s="15">
        <f>S9+S10+S12+S14+S15+S16</f>
        <v>765432</v>
      </c>
      <c r="T27" s="14">
        <f>S27/1290319</f>
        <v>0.59321144616176313</v>
      </c>
      <c r="U27" s="13">
        <f>U52-O52</f>
        <v>2405</v>
      </c>
      <c r="V27" s="11">
        <f>U27/12693</f>
        <v>0.18947451351138422</v>
      </c>
      <c r="W27" s="13">
        <f>U27</f>
        <v>2405</v>
      </c>
      <c r="X27" s="11">
        <f>V27</f>
        <v>0.18947451351138422</v>
      </c>
      <c r="Y27" s="12">
        <f>Y52</f>
        <v>903269</v>
      </c>
      <c r="Z27" s="11">
        <f>Z52</f>
        <v>0.68701935326845487</v>
      </c>
    </row>
    <row r="28" spans="1:26" x14ac:dyDescent="0.25">
      <c r="A28" s="26"/>
      <c r="B28" s="10" t="s">
        <v>1</v>
      </c>
      <c r="C28" s="9">
        <f>C29-C27</f>
        <v>23306</v>
      </c>
      <c r="D28" s="14">
        <f>C28/$C$29</f>
        <v>1.777184688119567</v>
      </c>
      <c r="E28" s="16">
        <f>C28</f>
        <v>23306</v>
      </c>
      <c r="F28" s="14">
        <f t="shared" ref="F28:F29" si="28">D28</f>
        <v>1.777184688119567</v>
      </c>
      <c r="G28" s="8">
        <f>G29-G27</f>
        <v>358316</v>
      </c>
      <c r="H28" s="14">
        <f>G28/$G$29</f>
        <v>0.26644378495384846</v>
      </c>
      <c r="I28" s="13">
        <f t="shared" ref="I28:I29" si="29">I53-C53</f>
        <v>20063</v>
      </c>
      <c r="J28" s="32">
        <f t="shared" ref="J28:J29" si="30">I28/10277</f>
        <v>1.952223411501411</v>
      </c>
      <c r="K28" s="13">
        <f t="shared" ref="K28:K29" si="31">I28</f>
        <v>20063</v>
      </c>
      <c r="L28" s="32">
        <f t="shared" ref="L28:L29" si="32">J28</f>
        <v>1.952223411501411</v>
      </c>
      <c r="M28" s="13">
        <f t="shared" ref="M28:N29" si="33">M53</f>
        <v>414843</v>
      </c>
      <c r="N28" s="32">
        <f t="shared" si="33"/>
        <v>0.31299220618525586</v>
      </c>
      <c r="O28" s="16">
        <f>O29-O27</f>
        <v>2385</v>
      </c>
      <c r="P28" s="14">
        <f>O28/4226</f>
        <v>0.56436346426881212</v>
      </c>
      <c r="Q28" s="16">
        <f>O28</f>
        <v>2385</v>
      </c>
      <c r="R28" s="14">
        <f>P28</f>
        <v>0.56436346426881212</v>
      </c>
      <c r="S28" s="15">
        <f>S29-S27</f>
        <v>524887</v>
      </c>
      <c r="T28" s="14">
        <f>S28/1290319</f>
        <v>0.40678855383823692</v>
      </c>
      <c r="U28" s="7">
        <f>U53-O53</f>
        <v>10288</v>
      </c>
      <c r="V28" s="11">
        <f>U28/12693</f>
        <v>0.81052548648861578</v>
      </c>
      <c r="W28" s="13">
        <f>U28</f>
        <v>10288</v>
      </c>
      <c r="X28" s="11">
        <f>V28</f>
        <v>0.81052548648861578</v>
      </c>
      <c r="Y28" s="12">
        <f>Y53</f>
        <v>411496</v>
      </c>
      <c r="Z28" s="11">
        <f>Z53</f>
        <v>0.31298064673154519</v>
      </c>
    </row>
    <row r="29" spans="1:26" x14ac:dyDescent="0.25">
      <c r="A29" s="26"/>
      <c r="B29" s="5" t="s">
        <v>0</v>
      </c>
      <c r="C29" s="51">
        <f>C21</f>
        <v>13114</v>
      </c>
      <c r="D29" s="52">
        <v>1</v>
      </c>
      <c r="E29" s="51">
        <f t="shared" ref="E29:H29" si="34">SUM(E27:E28)</f>
        <v>13114</v>
      </c>
      <c r="F29" s="53">
        <f t="shared" si="28"/>
        <v>1</v>
      </c>
      <c r="G29" s="51">
        <f>G21</f>
        <v>1344809</v>
      </c>
      <c r="H29" s="54">
        <f t="shared" si="34"/>
        <v>1</v>
      </c>
      <c r="I29" s="13">
        <f t="shared" si="29"/>
        <v>-10277</v>
      </c>
      <c r="J29" s="49">
        <f t="shared" si="30"/>
        <v>-1</v>
      </c>
      <c r="K29" s="13">
        <f t="shared" si="31"/>
        <v>-10277</v>
      </c>
      <c r="L29" s="49">
        <f t="shared" si="32"/>
        <v>-1</v>
      </c>
      <c r="M29" s="13">
        <f t="shared" si="33"/>
        <v>1325410</v>
      </c>
      <c r="N29" s="32">
        <f t="shared" si="33"/>
        <v>1</v>
      </c>
      <c r="O29" s="50">
        <f>O21</f>
        <v>-4226</v>
      </c>
      <c r="P29" s="70">
        <f>P21</f>
        <v>1</v>
      </c>
      <c r="Q29" s="50">
        <f>Q21</f>
        <v>-4226</v>
      </c>
      <c r="R29" s="70">
        <f>R21</f>
        <v>1</v>
      </c>
      <c r="S29" s="56">
        <f>S25</f>
        <v>1290319</v>
      </c>
      <c r="T29" s="53">
        <f>T25</f>
        <v>1</v>
      </c>
      <c r="U29" s="2">
        <f>U25</f>
        <v>12693</v>
      </c>
      <c r="V29" s="77">
        <f t="shared" ref="V29:Z29" si="35">V25</f>
        <v>1</v>
      </c>
      <c r="W29" s="2">
        <f t="shared" si="35"/>
        <v>12693</v>
      </c>
      <c r="X29" s="77">
        <f t="shared" si="35"/>
        <v>1</v>
      </c>
      <c r="Y29" s="2">
        <f t="shared" si="35"/>
        <v>1314765</v>
      </c>
      <c r="Z29" s="77">
        <f t="shared" si="35"/>
        <v>1</v>
      </c>
    </row>
    <row r="31" spans="1:26" ht="18.75" x14ac:dyDescent="0.3">
      <c r="B31" s="40" t="s">
        <v>30</v>
      </c>
      <c r="C31" s="90" t="s">
        <v>22</v>
      </c>
      <c r="D31" s="91"/>
      <c r="E31" s="91"/>
      <c r="F31" s="91"/>
      <c r="G31" s="91"/>
      <c r="H31" s="92"/>
      <c r="I31" s="90" t="s">
        <v>25</v>
      </c>
      <c r="J31" s="91"/>
      <c r="K31" s="91"/>
      <c r="L31" s="91"/>
      <c r="M31" s="91"/>
      <c r="N31" s="92"/>
      <c r="O31" s="90" t="s">
        <v>24</v>
      </c>
      <c r="P31" s="91"/>
      <c r="Q31" s="91"/>
      <c r="R31" s="91"/>
      <c r="S31" s="91"/>
      <c r="T31" s="92"/>
      <c r="U31" s="90" t="s">
        <v>23</v>
      </c>
      <c r="V31" s="91"/>
      <c r="W31" s="91"/>
      <c r="X31" s="91"/>
      <c r="Y31" s="91"/>
      <c r="Z31" s="92"/>
    </row>
    <row r="32" spans="1:26" ht="24.75" customHeight="1" x14ac:dyDescent="0.3">
      <c r="B32" s="39">
        <v>2022</v>
      </c>
      <c r="C32" s="89" t="s">
        <v>21</v>
      </c>
      <c r="D32" s="87"/>
      <c r="E32" s="87" t="s">
        <v>20</v>
      </c>
      <c r="F32" s="87"/>
      <c r="G32" s="87" t="s">
        <v>19</v>
      </c>
      <c r="H32" s="88"/>
      <c r="I32" s="89" t="s">
        <v>21</v>
      </c>
      <c r="J32" s="87"/>
      <c r="K32" s="87" t="s">
        <v>20</v>
      </c>
      <c r="L32" s="87"/>
      <c r="M32" s="87" t="s">
        <v>19</v>
      </c>
      <c r="N32" s="88"/>
      <c r="O32" s="89" t="s">
        <v>21</v>
      </c>
      <c r="P32" s="87"/>
      <c r="Q32" s="87" t="s">
        <v>20</v>
      </c>
      <c r="R32" s="87"/>
      <c r="S32" s="87" t="s">
        <v>19</v>
      </c>
      <c r="T32" s="88"/>
      <c r="U32" s="89" t="s">
        <v>21</v>
      </c>
      <c r="V32" s="87"/>
      <c r="W32" s="87" t="s">
        <v>20</v>
      </c>
      <c r="X32" s="87"/>
      <c r="Y32" s="87" t="s">
        <v>19</v>
      </c>
      <c r="Z32" s="88"/>
    </row>
    <row r="33" spans="2:26" x14ac:dyDescent="0.25">
      <c r="B33" s="26"/>
      <c r="C33" s="38" t="s">
        <v>18</v>
      </c>
      <c r="D33" s="37" t="s">
        <v>17</v>
      </c>
      <c r="E33" s="37" t="s">
        <v>18</v>
      </c>
      <c r="F33" s="37" t="s">
        <v>17</v>
      </c>
      <c r="G33" s="37" t="s">
        <v>18</v>
      </c>
      <c r="H33" s="36" t="s">
        <v>17</v>
      </c>
      <c r="I33" s="38" t="s">
        <v>18</v>
      </c>
      <c r="J33" s="37" t="s">
        <v>17</v>
      </c>
      <c r="K33" s="37" t="s">
        <v>18</v>
      </c>
      <c r="L33" s="37" t="s">
        <v>17</v>
      </c>
      <c r="M33" s="37" t="s">
        <v>18</v>
      </c>
      <c r="N33" s="36" t="s">
        <v>17</v>
      </c>
      <c r="O33" s="38" t="s">
        <v>18</v>
      </c>
      <c r="P33" s="37" t="s">
        <v>17</v>
      </c>
      <c r="Q33" s="37" t="s">
        <v>18</v>
      </c>
      <c r="R33" s="37" t="s">
        <v>17</v>
      </c>
      <c r="S33" s="37" t="s">
        <v>18</v>
      </c>
      <c r="T33" s="36" t="s">
        <v>17</v>
      </c>
      <c r="U33" s="38" t="s">
        <v>18</v>
      </c>
      <c r="V33" s="37" t="s">
        <v>17</v>
      </c>
      <c r="W33" s="37" t="s">
        <v>18</v>
      </c>
      <c r="X33" s="37" t="s">
        <v>17</v>
      </c>
      <c r="Y33" s="37" t="s">
        <v>18</v>
      </c>
      <c r="Z33" s="36" t="s">
        <v>17</v>
      </c>
    </row>
    <row r="34" spans="2:26" x14ac:dyDescent="0.25">
      <c r="B34" s="35" t="s">
        <v>16</v>
      </c>
      <c r="C34" s="16">
        <v>6074</v>
      </c>
      <c r="D34" s="34">
        <f>C34/$C$21</f>
        <v>0.46316913222510292</v>
      </c>
      <c r="E34" s="16">
        <f>C34</f>
        <v>6074</v>
      </c>
      <c r="F34" s="34">
        <f>D34</f>
        <v>0.46316913222510292</v>
      </c>
      <c r="G34" s="16">
        <v>394778</v>
      </c>
      <c r="H34" s="34">
        <f>G34/$G$21</f>
        <v>0.29355692890217122</v>
      </c>
      <c r="I34" s="13">
        <v>1855</v>
      </c>
      <c r="J34" s="32">
        <f>I34/2837</f>
        <v>0.65385971096228412</v>
      </c>
      <c r="K34" s="13">
        <f>I34</f>
        <v>1855</v>
      </c>
      <c r="L34" s="32">
        <f>J34</f>
        <v>0.65385971096228412</v>
      </c>
      <c r="M34" s="13">
        <v>288904</v>
      </c>
      <c r="N34" s="32">
        <v>0.21797330637312229</v>
      </c>
      <c r="O34" s="16">
        <v>4883</v>
      </c>
      <c r="P34" s="34">
        <f>O34/1389</f>
        <v>3.5154787616990641</v>
      </c>
      <c r="Q34" s="16">
        <f>O34</f>
        <v>4883</v>
      </c>
      <c r="R34" s="34">
        <f>P34</f>
        <v>3.5154787616990641</v>
      </c>
      <c r="S34" s="16">
        <v>169592</v>
      </c>
      <c r="T34" s="33">
        <f>S34/1290319</f>
        <v>0.13143416472980712</v>
      </c>
      <c r="U34" s="13">
        <v>4966</v>
      </c>
      <c r="V34" s="32">
        <f>U34/11304</f>
        <v>0.43931351733899504</v>
      </c>
      <c r="W34" s="13">
        <f>U34</f>
        <v>4966</v>
      </c>
      <c r="X34" s="32">
        <f>V34</f>
        <v>0.43931351733899504</v>
      </c>
      <c r="Y34" s="13">
        <v>121983</v>
      </c>
      <c r="Z34" s="31">
        <f>Y34/1314765</f>
        <v>9.2779317976976874E-2</v>
      </c>
    </row>
    <row r="35" spans="2:26" x14ac:dyDescent="0.25">
      <c r="B35" s="30" t="s">
        <v>15</v>
      </c>
      <c r="C35" s="9">
        <v>-9663</v>
      </c>
      <c r="D35" s="47">
        <f t="shared" ref="D35:D45" si="36">C35/$C$21</f>
        <v>-0.73684611865182248</v>
      </c>
      <c r="E35" s="16">
        <f t="shared" ref="E35:E45" si="37">C35</f>
        <v>-9663</v>
      </c>
      <c r="F35" s="47">
        <f t="shared" ref="F35:F45" si="38">D35</f>
        <v>-0.73684611865182248</v>
      </c>
      <c r="G35" s="9">
        <v>232318</v>
      </c>
      <c r="H35" s="34">
        <f t="shared" ref="H35:H45" si="39">G35/$G$21</f>
        <v>0.17275166956794608</v>
      </c>
      <c r="I35" s="13">
        <v>-15682</v>
      </c>
      <c r="J35" s="32">
        <f t="shared" ref="J35:J46" si="40">I35/2837</f>
        <v>-5.5276700740218541</v>
      </c>
      <c r="K35" s="13">
        <f t="shared" ref="K35:K46" si="41">I35</f>
        <v>-15682</v>
      </c>
      <c r="L35" s="32">
        <f t="shared" ref="L35:L46" si="42">J35</f>
        <v>-5.5276700740218541</v>
      </c>
      <c r="M35" s="13">
        <v>225956</v>
      </c>
      <c r="N35" s="32">
        <v>0.17048007786269909</v>
      </c>
      <c r="O35" s="16">
        <v>-20089</v>
      </c>
      <c r="P35" s="47">
        <f t="shared" ref="P35:P45" si="43">O35/1389</f>
        <v>-14.462922966162706</v>
      </c>
      <c r="Q35" s="16">
        <f t="shared" ref="Q35:Q46" si="44">O35</f>
        <v>-20089</v>
      </c>
      <c r="R35" s="47">
        <f t="shared" ref="R35:R46" si="45">P35</f>
        <v>-14.462922966162706</v>
      </c>
      <c r="S35" s="9">
        <v>216401</v>
      </c>
      <c r="T35" s="33">
        <f t="shared" ref="T35:T46" si="46">S35/1290319</f>
        <v>0.16771124039869212</v>
      </c>
      <c r="U35" s="13">
        <v>-21282</v>
      </c>
      <c r="V35" s="49">
        <f t="shared" ref="V35:V46" si="47">U35/11304</f>
        <v>-1.8826963906581742</v>
      </c>
      <c r="W35" s="13">
        <f t="shared" ref="W35:W46" si="48">U35</f>
        <v>-21282</v>
      </c>
      <c r="X35" s="49">
        <f t="shared" ref="X35:X46" si="49">V35</f>
        <v>-1.8826963906581742</v>
      </c>
      <c r="Y35" s="7">
        <v>222701</v>
      </c>
      <c r="Z35" s="31">
        <f t="shared" ref="Z35:Z46" si="50">Y35/1314765</f>
        <v>0.16938464288294866</v>
      </c>
    </row>
    <row r="36" spans="2:26" x14ac:dyDescent="0.25">
      <c r="B36" s="30" t="s">
        <v>14</v>
      </c>
      <c r="C36" s="9">
        <v>0</v>
      </c>
      <c r="D36" s="34">
        <f t="shared" si="36"/>
        <v>0</v>
      </c>
      <c r="E36" s="16">
        <f t="shared" si="37"/>
        <v>0</v>
      </c>
      <c r="F36" s="34">
        <f t="shared" si="38"/>
        <v>0</v>
      </c>
      <c r="G36" s="9">
        <v>0</v>
      </c>
      <c r="H36" s="34">
        <f t="shared" si="39"/>
        <v>0</v>
      </c>
      <c r="I36" s="13">
        <v>0</v>
      </c>
      <c r="J36" s="32">
        <f t="shared" si="40"/>
        <v>0</v>
      </c>
      <c r="K36" s="13">
        <f t="shared" si="41"/>
        <v>0</v>
      </c>
      <c r="L36" s="32">
        <f t="shared" si="42"/>
        <v>0</v>
      </c>
      <c r="M36" s="13">
        <v>0</v>
      </c>
      <c r="N36" s="32">
        <v>0</v>
      </c>
      <c r="O36" s="16">
        <v>0</v>
      </c>
      <c r="P36" s="34">
        <f t="shared" si="43"/>
        <v>0</v>
      </c>
      <c r="Q36" s="16">
        <f t="shared" si="44"/>
        <v>0</v>
      </c>
      <c r="R36" s="34">
        <f t="shared" si="45"/>
        <v>0</v>
      </c>
      <c r="S36" s="9">
        <v>0</v>
      </c>
      <c r="T36" s="33">
        <f t="shared" si="46"/>
        <v>0</v>
      </c>
      <c r="U36" s="13">
        <v>0</v>
      </c>
      <c r="V36" s="32">
        <f t="shared" si="47"/>
        <v>0</v>
      </c>
      <c r="W36" s="13">
        <f t="shared" si="48"/>
        <v>0</v>
      </c>
      <c r="X36" s="32">
        <f t="shared" si="49"/>
        <v>0</v>
      </c>
      <c r="Y36" s="7">
        <v>0</v>
      </c>
      <c r="Z36" s="31">
        <f t="shared" si="50"/>
        <v>0</v>
      </c>
    </row>
    <row r="37" spans="2:26" x14ac:dyDescent="0.25">
      <c r="B37" s="30" t="s">
        <v>13</v>
      </c>
      <c r="C37" s="9">
        <v>-2321</v>
      </c>
      <c r="D37" s="34">
        <f t="shared" si="36"/>
        <v>-0.17698642671953638</v>
      </c>
      <c r="E37" s="16">
        <f t="shared" si="37"/>
        <v>-2321</v>
      </c>
      <c r="F37" s="34">
        <f t="shared" si="38"/>
        <v>-0.17698642671953638</v>
      </c>
      <c r="G37" s="9">
        <v>196521</v>
      </c>
      <c r="H37" s="34">
        <f t="shared" si="39"/>
        <v>0.14613301963327135</v>
      </c>
      <c r="I37" s="13">
        <v>-3210</v>
      </c>
      <c r="J37" s="32">
        <f t="shared" si="40"/>
        <v>-1.1314769122312303</v>
      </c>
      <c r="K37" s="13">
        <f t="shared" si="41"/>
        <v>-3210</v>
      </c>
      <c r="L37" s="32">
        <f t="shared" si="42"/>
        <v>-1.1314769122312303</v>
      </c>
      <c r="M37" s="13">
        <v>253156</v>
      </c>
      <c r="N37" s="32">
        <v>0.19100202956066425</v>
      </c>
      <c r="O37" s="16">
        <v>-5689</v>
      </c>
      <c r="P37" s="47">
        <f t="shared" si="43"/>
        <v>-4.0957523398128153</v>
      </c>
      <c r="Q37" s="16">
        <f t="shared" si="44"/>
        <v>-5689</v>
      </c>
      <c r="R37" s="47">
        <f t="shared" si="45"/>
        <v>-4.0957523398128153</v>
      </c>
      <c r="S37" s="9">
        <v>240665</v>
      </c>
      <c r="T37" s="33">
        <f t="shared" si="46"/>
        <v>0.18651589258160192</v>
      </c>
      <c r="U37" s="13">
        <v>-4585</v>
      </c>
      <c r="V37" s="49">
        <f t="shared" si="47"/>
        <v>-0.4056086341118188</v>
      </c>
      <c r="W37" s="13">
        <f t="shared" si="48"/>
        <v>-4585</v>
      </c>
      <c r="X37" s="49">
        <f t="shared" si="49"/>
        <v>-0.4056086341118188</v>
      </c>
      <c r="Y37" s="7">
        <v>228727</v>
      </c>
      <c r="Z37" s="31">
        <f t="shared" si="50"/>
        <v>0.17396797146258078</v>
      </c>
    </row>
    <row r="38" spans="2:26" x14ac:dyDescent="0.25">
      <c r="B38" s="30" t="s">
        <v>12</v>
      </c>
      <c r="C38" s="9">
        <v>2213</v>
      </c>
      <c r="D38" s="34">
        <f t="shared" si="36"/>
        <v>0.16875095317980784</v>
      </c>
      <c r="E38" s="16">
        <f t="shared" si="37"/>
        <v>2213</v>
      </c>
      <c r="F38" s="34">
        <f t="shared" si="38"/>
        <v>0.16875095317980784</v>
      </c>
      <c r="G38" s="9">
        <v>101001</v>
      </c>
      <c r="H38" s="34">
        <f t="shared" si="39"/>
        <v>7.5104345672879935E-2</v>
      </c>
      <c r="I38" s="13">
        <v>5170</v>
      </c>
      <c r="J38" s="32">
        <f t="shared" si="40"/>
        <v>1.8223475502291153</v>
      </c>
      <c r="K38" s="13">
        <f t="shared" si="41"/>
        <v>5170</v>
      </c>
      <c r="L38" s="32">
        <f t="shared" si="42"/>
        <v>1.8223475502291153</v>
      </c>
      <c r="M38" s="13">
        <v>102381</v>
      </c>
      <c r="N38" s="32">
        <v>7.724477708784451E-2</v>
      </c>
      <c r="O38" s="16">
        <v>7322</v>
      </c>
      <c r="P38" s="34">
        <f t="shared" si="43"/>
        <v>5.2714182865370773</v>
      </c>
      <c r="Q38" s="16">
        <f t="shared" si="44"/>
        <v>7322</v>
      </c>
      <c r="R38" s="34">
        <f t="shared" si="45"/>
        <v>5.2714182865370773</v>
      </c>
      <c r="S38" s="9">
        <v>97375</v>
      </c>
      <c r="T38" s="33">
        <f t="shared" si="46"/>
        <v>7.5465834417690503E-2</v>
      </c>
      <c r="U38" s="13">
        <v>8965</v>
      </c>
      <c r="V38" s="32">
        <f t="shared" si="47"/>
        <v>0.79308209483368719</v>
      </c>
      <c r="W38" s="13">
        <f t="shared" si="48"/>
        <v>8965</v>
      </c>
      <c r="X38" s="32">
        <f t="shared" si="49"/>
        <v>0.79308209483368719</v>
      </c>
      <c r="Y38" s="7">
        <v>85173</v>
      </c>
      <c r="Z38" s="31">
        <f t="shared" si="50"/>
        <v>6.47819192022909E-2</v>
      </c>
    </row>
    <row r="39" spans="2:26" x14ac:dyDescent="0.25">
      <c r="B39" s="30" t="s">
        <v>11</v>
      </c>
      <c r="C39" s="9">
        <v>-2828</v>
      </c>
      <c r="D39" s="34">
        <f t="shared" si="36"/>
        <v>-0.21564739972548422</v>
      </c>
      <c r="E39" s="16">
        <f t="shared" si="37"/>
        <v>-2828</v>
      </c>
      <c r="F39" s="34">
        <f t="shared" si="38"/>
        <v>-0.21564739972548422</v>
      </c>
      <c r="G39" s="9">
        <v>98090</v>
      </c>
      <c r="H39" s="34">
        <f t="shared" si="39"/>
        <v>7.2939726013136433E-2</v>
      </c>
      <c r="I39" s="13">
        <v>-14600</v>
      </c>
      <c r="J39" s="32">
        <f t="shared" si="40"/>
        <v>-5.1462812830454707</v>
      </c>
      <c r="K39" s="13">
        <f t="shared" si="41"/>
        <v>-14600</v>
      </c>
      <c r="L39" s="32">
        <f t="shared" si="42"/>
        <v>-5.1462812830454707</v>
      </c>
      <c r="M39" s="13">
        <v>78887</v>
      </c>
      <c r="N39" s="32">
        <v>5.9518941308727112E-2</v>
      </c>
      <c r="O39" s="16">
        <v>-15509</v>
      </c>
      <c r="P39" s="47">
        <f t="shared" si="43"/>
        <v>-11.165586753059754</v>
      </c>
      <c r="Q39" s="16">
        <f t="shared" si="44"/>
        <v>-15509</v>
      </c>
      <c r="R39" s="47">
        <f t="shared" si="45"/>
        <v>-11.165586753059754</v>
      </c>
      <c r="S39" s="9">
        <v>76937</v>
      </c>
      <c r="T39" s="33">
        <f t="shared" si="46"/>
        <v>5.9626340463094785E-2</v>
      </c>
      <c r="U39" s="13">
        <v>-15054</v>
      </c>
      <c r="V39" s="49">
        <f t="shared" si="47"/>
        <v>-1.3317409766454353</v>
      </c>
      <c r="W39" s="13">
        <f t="shared" si="48"/>
        <v>-15054</v>
      </c>
      <c r="X39" s="49">
        <f t="shared" si="49"/>
        <v>-1.3317409766454353</v>
      </c>
      <c r="Y39" s="7">
        <v>67307</v>
      </c>
      <c r="Z39" s="31">
        <f t="shared" si="50"/>
        <v>5.1193179009176547E-2</v>
      </c>
    </row>
    <row r="40" spans="2:26" x14ac:dyDescent="0.25">
      <c r="B40" s="30" t="s">
        <v>10</v>
      </c>
      <c r="C40" s="9">
        <v>-1067</v>
      </c>
      <c r="D40" s="34">
        <f t="shared" si="36"/>
        <v>-8.1363428397132842E-2</v>
      </c>
      <c r="E40" s="16">
        <f t="shared" si="37"/>
        <v>-1067</v>
      </c>
      <c r="F40" s="34">
        <f t="shared" si="38"/>
        <v>-8.1363428397132842E-2</v>
      </c>
      <c r="G40" s="9">
        <v>44467</v>
      </c>
      <c r="H40" s="34">
        <f t="shared" si="39"/>
        <v>3.3065662112612276E-2</v>
      </c>
      <c r="I40" s="13">
        <v>-5381</v>
      </c>
      <c r="J40" s="32">
        <f t="shared" si="40"/>
        <v>-1.896721889319704</v>
      </c>
      <c r="K40" s="13">
        <f t="shared" si="41"/>
        <v>-5381</v>
      </c>
      <c r="L40" s="32">
        <f t="shared" si="42"/>
        <v>-1.896721889319704</v>
      </c>
      <c r="M40" s="13">
        <v>46318</v>
      </c>
      <c r="N40" s="32">
        <v>3.4946167600968754E-2</v>
      </c>
      <c r="O40" s="16">
        <v>-6939</v>
      </c>
      <c r="P40" s="47">
        <f t="shared" si="43"/>
        <v>-4.995680345572354</v>
      </c>
      <c r="Q40" s="16">
        <f t="shared" si="44"/>
        <v>-6939</v>
      </c>
      <c r="R40" s="47">
        <f t="shared" si="45"/>
        <v>-4.995680345572354</v>
      </c>
      <c r="S40" s="9">
        <v>42607</v>
      </c>
      <c r="T40" s="33">
        <f t="shared" si="46"/>
        <v>3.3020516631933651E-2</v>
      </c>
      <c r="U40" s="13">
        <v>-5748</v>
      </c>
      <c r="V40" s="49">
        <f t="shared" si="47"/>
        <v>-0.50849256900212314</v>
      </c>
      <c r="W40" s="13">
        <f t="shared" si="48"/>
        <v>-5748</v>
      </c>
      <c r="X40" s="49">
        <f t="shared" si="49"/>
        <v>-0.50849256900212314</v>
      </c>
      <c r="Y40" s="7">
        <v>50948</v>
      </c>
      <c r="Z40" s="31">
        <f t="shared" si="50"/>
        <v>3.8750651257068752E-2</v>
      </c>
    </row>
    <row r="41" spans="2:26" x14ac:dyDescent="0.25">
      <c r="B41" s="30" t="s">
        <v>9</v>
      </c>
      <c r="C41" s="9">
        <v>-387</v>
      </c>
      <c r="D41" s="34">
        <f t="shared" si="36"/>
        <v>-2.9510446850693914E-2</v>
      </c>
      <c r="E41" s="16">
        <f t="shared" si="37"/>
        <v>-387</v>
      </c>
      <c r="F41" s="34">
        <f t="shared" si="38"/>
        <v>-2.9510446850693914E-2</v>
      </c>
      <c r="G41" s="9">
        <v>20319</v>
      </c>
      <c r="H41" s="34">
        <f t="shared" si="39"/>
        <v>1.5109208817014164E-2</v>
      </c>
      <c r="I41" s="13">
        <v>-3514</v>
      </c>
      <c r="J41" s="32">
        <f t="shared" si="40"/>
        <v>-1.2386323581247798</v>
      </c>
      <c r="K41" s="13">
        <f t="shared" si="41"/>
        <v>-3514</v>
      </c>
      <c r="L41" s="32">
        <f t="shared" si="42"/>
        <v>-1.2386323581247798</v>
      </c>
      <c r="M41" s="13">
        <v>17346</v>
      </c>
      <c r="N41" s="32">
        <v>1.3087271108562634E-2</v>
      </c>
      <c r="O41" s="16">
        <v>-3800</v>
      </c>
      <c r="P41" s="47">
        <f t="shared" si="43"/>
        <v>-2.7357811375089991</v>
      </c>
      <c r="Q41" s="16">
        <f t="shared" si="44"/>
        <v>-3800</v>
      </c>
      <c r="R41" s="47">
        <f t="shared" si="45"/>
        <v>-2.7357811375089991</v>
      </c>
      <c r="S41" s="9">
        <v>19230</v>
      </c>
      <c r="T41" s="33">
        <f t="shared" si="46"/>
        <v>1.4903291356633515E-2</v>
      </c>
      <c r="U41" s="13">
        <v>-4130</v>
      </c>
      <c r="V41" s="49">
        <f t="shared" si="47"/>
        <v>-0.36535739561217268</v>
      </c>
      <c r="W41" s="13">
        <f t="shared" si="48"/>
        <v>-4130</v>
      </c>
      <c r="X41" s="49">
        <f t="shared" si="49"/>
        <v>-0.36535739561217268</v>
      </c>
      <c r="Y41" s="7">
        <v>73911</v>
      </c>
      <c r="Z41" s="31">
        <f t="shared" si="50"/>
        <v>5.6216129878723577E-2</v>
      </c>
    </row>
    <row r="42" spans="2:26" x14ac:dyDescent="0.25">
      <c r="B42" s="30" t="s">
        <v>8</v>
      </c>
      <c r="C42" s="9">
        <v>880</v>
      </c>
      <c r="D42" s="34">
        <f t="shared" si="36"/>
        <v>6.7103858471862135E-2</v>
      </c>
      <c r="E42" s="16">
        <f t="shared" si="37"/>
        <v>880</v>
      </c>
      <c r="F42" s="34">
        <f t="shared" si="38"/>
        <v>6.7103858471862135E-2</v>
      </c>
      <c r="G42" s="9">
        <v>58462</v>
      </c>
      <c r="H42" s="34">
        <f t="shared" si="39"/>
        <v>4.3472344399836708E-2</v>
      </c>
      <c r="I42" s="13">
        <v>2001</v>
      </c>
      <c r="J42" s="32">
        <f t="shared" si="40"/>
        <v>0.70532252379273885</v>
      </c>
      <c r="K42" s="13">
        <f t="shared" si="41"/>
        <v>2001</v>
      </c>
      <c r="L42" s="32">
        <f t="shared" si="42"/>
        <v>0.70532252379273885</v>
      </c>
      <c r="M42" s="13">
        <v>58946</v>
      </c>
      <c r="N42" s="32">
        <v>4.4473785470156402E-2</v>
      </c>
      <c r="O42" s="16">
        <v>2960</v>
      </c>
      <c r="P42" s="34">
        <f t="shared" si="43"/>
        <v>2.1310295176385887</v>
      </c>
      <c r="Q42" s="16">
        <f t="shared" si="44"/>
        <v>2960</v>
      </c>
      <c r="R42" s="34">
        <f t="shared" si="45"/>
        <v>2.1310295176385887</v>
      </c>
      <c r="S42" s="9">
        <v>62204</v>
      </c>
      <c r="T42" s="33">
        <f t="shared" si="46"/>
        <v>4.8208233777848733E-2</v>
      </c>
      <c r="U42" s="13">
        <v>3847</v>
      </c>
      <c r="V42" s="32">
        <f t="shared" si="47"/>
        <v>0.34032200990799716</v>
      </c>
      <c r="W42" s="13">
        <f t="shared" si="48"/>
        <v>3847</v>
      </c>
      <c r="X42" s="32">
        <f t="shared" si="49"/>
        <v>0.34032200990799716</v>
      </c>
      <c r="Y42" s="7">
        <v>69134</v>
      </c>
      <c r="Z42" s="31">
        <f t="shared" si="50"/>
        <v>5.2582780953250204E-2</v>
      </c>
    </row>
    <row r="43" spans="2:26" x14ac:dyDescent="0.25">
      <c r="B43" s="30" t="s">
        <v>7</v>
      </c>
      <c r="C43" s="9">
        <v>491</v>
      </c>
      <c r="D43" s="34">
        <f t="shared" si="36"/>
        <v>3.7440902851913982E-2</v>
      </c>
      <c r="E43" s="16">
        <f t="shared" si="37"/>
        <v>491</v>
      </c>
      <c r="F43" s="34">
        <f t="shared" si="38"/>
        <v>3.7440902851913982E-2</v>
      </c>
      <c r="G43" s="9">
        <v>23037</v>
      </c>
      <c r="H43" s="34">
        <f t="shared" si="39"/>
        <v>1.7130313672796656E-2</v>
      </c>
      <c r="I43" s="13">
        <v>1108</v>
      </c>
      <c r="J43" s="32">
        <f t="shared" si="40"/>
        <v>0.3905534014804371</v>
      </c>
      <c r="K43" s="13">
        <f t="shared" si="41"/>
        <v>1108</v>
      </c>
      <c r="L43" s="32">
        <f t="shared" si="42"/>
        <v>0.3905534014804371</v>
      </c>
      <c r="M43" s="13">
        <v>21896</v>
      </c>
      <c r="N43" s="32">
        <v>1.6520171116861951E-2</v>
      </c>
      <c r="O43" s="16">
        <v>1904</v>
      </c>
      <c r="P43" s="34">
        <f t="shared" si="43"/>
        <v>1.3707703383729302</v>
      </c>
      <c r="Q43" s="16">
        <f t="shared" si="44"/>
        <v>1904</v>
      </c>
      <c r="R43" s="34">
        <f t="shared" si="45"/>
        <v>1.3707703383729302</v>
      </c>
      <c r="S43" s="9">
        <v>119693</v>
      </c>
      <c r="T43" s="33">
        <f t="shared" si="46"/>
        <v>9.2762332415472451E-2</v>
      </c>
      <c r="U43" s="13">
        <v>3061</v>
      </c>
      <c r="V43" s="32">
        <f t="shared" si="47"/>
        <v>0.27078910120311395</v>
      </c>
      <c r="W43" s="13">
        <f t="shared" si="48"/>
        <v>3061</v>
      </c>
      <c r="X43" s="32">
        <f t="shared" si="49"/>
        <v>0.27078910120311395</v>
      </c>
      <c r="Y43" s="7">
        <v>124849</v>
      </c>
      <c r="Z43" s="31">
        <f t="shared" si="50"/>
        <v>9.4959175213821481E-2</v>
      </c>
    </row>
    <row r="44" spans="2:26" x14ac:dyDescent="0.25">
      <c r="B44" s="30" t="s">
        <v>6</v>
      </c>
      <c r="C44" s="9">
        <v>0</v>
      </c>
      <c r="D44" s="34">
        <f t="shared" si="36"/>
        <v>0</v>
      </c>
      <c r="E44" s="16">
        <f t="shared" si="37"/>
        <v>0</v>
      </c>
      <c r="F44" s="34">
        <f t="shared" si="38"/>
        <v>0</v>
      </c>
      <c r="G44" s="9">
        <v>0</v>
      </c>
      <c r="H44" s="34">
        <f t="shared" si="39"/>
        <v>0</v>
      </c>
      <c r="I44" s="13">
        <v>0</v>
      </c>
      <c r="J44" s="32">
        <f t="shared" si="40"/>
        <v>0</v>
      </c>
      <c r="K44" s="13">
        <f t="shared" si="41"/>
        <v>0</v>
      </c>
      <c r="L44" s="32">
        <f t="shared" si="42"/>
        <v>0</v>
      </c>
      <c r="M44" s="13">
        <v>0</v>
      </c>
      <c r="N44" s="32">
        <v>0</v>
      </c>
      <c r="O44" s="16">
        <v>0</v>
      </c>
      <c r="P44" s="34">
        <f t="shared" si="43"/>
        <v>0</v>
      </c>
      <c r="Q44" s="16">
        <f t="shared" si="44"/>
        <v>0</v>
      </c>
      <c r="R44" s="34">
        <f t="shared" si="45"/>
        <v>0</v>
      </c>
      <c r="S44" s="9">
        <v>0</v>
      </c>
      <c r="T44" s="33">
        <f t="shared" si="46"/>
        <v>0</v>
      </c>
      <c r="U44" s="13">
        <v>0</v>
      </c>
      <c r="V44" s="32">
        <f t="shared" si="47"/>
        <v>0</v>
      </c>
      <c r="W44" s="13">
        <f t="shared" si="48"/>
        <v>0</v>
      </c>
      <c r="X44" s="32">
        <f t="shared" si="49"/>
        <v>0</v>
      </c>
      <c r="Y44" s="7">
        <v>0</v>
      </c>
      <c r="Z44" s="31">
        <f t="shared" si="50"/>
        <v>0</v>
      </c>
    </row>
    <row r="45" spans="2:26" x14ac:dyDescent="0.25">
      <c r="B45" s="30" t="s">
        <v>5</v>
      </c>
      <c r="C45" s="9">
        <v>19722</v>
      </c>
      <c r="D45" s="34">
        <f t="shared" si="36"/>
        <v>1.5038889736159828</v>
      </c>
      <c r="E45" s="16">
        <f t="shared" si="37"/>
        <v>19722</v>
      </c>
      <c r="F45" s="34">
        <f t="shared" si="38"/>
        <v>1.5038889736159828</v>
      </c>
      <c r="G45" s="9">
        <v>175816</v>
      </c>
      <c r="H45" s="34">
        <f t="shared" si="39"/>
        <v>0.13073678120833515</v>
      </c>
      <c r="I45" s="13">
        <v>35090</v>
      </c>
      <c r="J45" s="32">
        <f t="shared" si="40"/>
        <v>12.368699330278464</v>
      </c>
      <c r="K45" s="13">
        <f t="shared" si="41"/>
        <v>35090</v>
      </c>
      <c r="L45" s="32">
        <f t="shared" si="42"/>
        <v>12.368699330278464</v>
      </c>
      <c r="M45" s="13">
        <v>231620</v>
      </c>
      <c r="N45" s="32">
        <v>0.174753472510393</v>
      </c>
      <c r="O45" s="16">
        <v>33568</v>
      </c>
      <c r="P45" s="34">
        <f t="shared" si="43"/>
        <v>24.167026637868972</v>
      </c>
      <c r="Q45" s="16">
        <f t="shared" si="44"/>
        <v>33568</v>
      </c>
      <c r="R45" s="34">
        <f t="shared" si="45"/>
        <v>24.167026637868972</v>
      </c>
      <c r="S45" s="9">
        <v>245615</v>
      </c>
      <c r="T45" s="33">
        <f t="shared" si="46"/>
        <v>0.19035215322722521</v>
      </c>
      <c r="U45" s="13">
        <v>41264</v>
      </c>
      <c r="V45" s="32">
        <f t="shared" si="47"/>
        <v>3.6503892427459306</v>
      </c>
      <c r="W45" s="13">
        <f t="shared" si="48"/>
        <v>41264</v>
      </c>
      <c r="X45" s="32">
        <f t="shared" si="49"/>
        <v>3.6503892427459306</v>
      </c>
      <c r="Y45" s="7">
        <v>270032</v>
      </c>
      <c r="Z45" s="31">
        <f t="shared" si="50"/>
        <v>0.20538423216316223</v>
      </c>
    </row>
    <row r="46" spans="2:26" x14ac:dyDescent="0.25">
      <c r="B46" s="29" t="s">
        <v>0</v>
      </c>
      <c r="C46" s="58">
        <f>SUM(C34:C45)</f>
        <v>13114</v>
      </c>
      <c r="D46" s="28">
        <v>1</v>
      </c>
      <c r="E46" s="27">
        <f>SUM(E34:E45)</f>
        <v>13114</v>
      </c>
      <c r="F46" s="28">
        <v>1</v>
      </c>
      <c r="G46" s="58">
        <f>SUM(G34:G45)</f>
        <v>1344809</v>
      </c>
      <c r="H46" s="28">
        <v>1</v>
      </c>
      <c r="I46" s="45">
        <f>SUM(I34:I45)</f>
        <v>2837</v>
      </c>
      <c r="J46" s="32">
        <f t="shared" si="40"/>
        <v>1</v>
      </c>
      <c r="K46" s="13">
        <f t="shared" si="41"/>
        <v>2837</v>
      </c>
      <c r="L46" s="32">
        <f t="shared" si="42"/>
        <v>1</v>
      </c>
      <c r="M46" s="59">
        <v>1325410</v>
      </c>
      <c r="N46" s="48">
        <v>1</v>
      </c>
      <c r="O46" s="50">
        <f>SUM(O34:O45)</f>
        <v>-1389</v>
      </c>
      <c r="P46" s="47">
        <f>O46/-1389</f>
        <v>1</v>
      </c>
      <c r="Q46" s="16">
        <f t="shared" si="44"/>
        <v>-1389</v>
      </c>
      <c r="R46" s="47">
        <f t="shared" si="45"/>
        <v>1</v>
      </c>
      <c r="S46" s="27">
        <f>SUM(S34:S45)</f>
        <v>1290319</v>
      </c>
      <c r="T46" s="33">
        <f t="shared" si="46"/>
        <v>1</v>
      </c>
      <c r="U46" s="55">
        <f>SUM(U34:U45)</f>
        <v>11304</v>
      </c>
      <c r="V46" s="32">
        <f t="shared" si="47"/>
        <v>1</v>
      </c>
      <c r="W46" s="13">
        <f t="shared" si="48"/>
        <v>11304</v>
      </c>
      <c r="X46" s="32">
        <f t="shared" si="49"/>
        <v>1</v>
      </c>
      <c r="Y46" s="59">
        <f>SUM(Y34:Y45)</f>
        <v>1314765</v>
      </c>
      <c r="Z46" s="31">
        <f t="shared" si="50"/>
        <v>1</v>
      </c>
    </row>
    <row r="47" spans="2:26" x14ac:dyDescent="0.25">
      <c r="B47" s="26"/>
      <c r="C47" s="25"/>
      <c r="D47" s="24"/>
      <c r="E47" s="25"/>
      <c r="F47" s="24"/>
      <c r="G47" s="25"/>
      <c r="H47" s="24"/>
      <c r="I47" s="25"/>
      <c r="J47" s="24"/>
      <c r="K47" s="25"/>
      <c r="L47" s="24"/>
      <c r="M47" s="25"/>
      <c r="N47" s="24"/>
      <c r="O47" s="65"/>
      <c r="P47" s="24"/>
      <c r="Q47" s="25"/>
      <c r="R47" s="24"/>
      <c r="S47" s="25"/>
      <c r="T47" s="24"/>
      <c r="U47" s="25"/>
      <c r="V47" s="24"/>
      <c r="W47" s="25"/>
      <c r="X47" s="24"/>
      <c r="Y47" s="25"/>
      <c r="Z47" s="24"/>
    </row>
    <row r="48" spans="2:26" x14ac:dyDescent="0.25">
      <c r="B48" s="23" t="s">
        <v>4</v>
      </c>
      <c r="C48" s="16">
        <f>C50-C49</f>
        <v>-1071</v>
      </c>
      <c r="D48" s="34">
        <f>C48/$C$21</f>
        <v>-8.1668445935641293E-2</v>
      </c>
      <c r="E48" s="16">
        <f>C48</f>
        <v>-1071</v>
      </c>
      <c r="F48" s="14">
        <f>D48</f>
        <v>-8.1668445935641293E-2</v>
      </c>
      <c r="G48" s="15">
        <f>G50-G49</f>
        <v>1092033</v>
      </c>
      <c r="H48" s="14">
        <f>G48/$G$25</f>
        <v>0.81203576121218701</v>
      </c>
      <c r="I48" s="13">
        <f>I50-I49</f>
        <v>-19868</v>
      </c>
      <c r="J48" s="49">
        <f>I48/2837</f>
        <v>-7.0031723651744802</v>
      </c>
      <c r="K48" s="13">
        <f>I48</f>
        <v>-19868</v>
      </c>
      <c r="L48" s="49">
        <f>J48</f>
        <v>-7.0031723651744802</v>
      </c>
      <c r="M48" s="12">
        <f>M50-M49</f>
        <v>1045744</v>
      </c>
      <c r="N48" s="32">
        <f>M48/1325410</f>
        <v>0.78899661236900276</v>
      </c>
      <c r="O48" s="16">
        <f>O50-O49</f>
        <v>-19218</v>
      </c>
      <c r="P48" s="63">
        <f>O48/1389</f>
        <v>-13.83585313174946</v>
      </c>
      <c r="Q48" s="16">
        <f>O48</f>
        <v>-19218</v>
      </c>
      <c r="R48" s="63">
        <f>P48</f>
        <v>-13.83585313174946</v>
      </c>
      <c r="S48" s="75">
        <f t="shared" ref="S48:S49" si="51">S23</f>
        <v>1011214</v>
      </c>
      <c r="T48" s="14">
        <f t="shared" ref="T48:T49" si="52">T23</f>
        <v>0.78369302474814373</v>
      </c>
      <c r="U48" s="13">
        <f>U50-U49</f>
        <v>-18986</v>
      </c>
      <c r="V48" s="82">
        <f>U48/11304</f>
        <v>-1.6795824486907289</v>
      </c>
      <c r="W48" s="13">
        <f>U48</f>
        <v>-18986</v>
      </c>
      <c r="X48" s="82">
        <f>V48</f>
        <v>-1.6795824486907289</v>
      </c>
      <c r="Y48" s="13">
        <f>Y23</f>
        <v>1016555</v>
      </c>
      <c r="Z48" s="31">
        <f>Z23</f>
        <v>0.77318380090738648</v>
      </c>
    </row>
    <row r="49" spans="2:26" x14ac:dyDescent="0.25">
      <c r="B49" s="22" t="s">
        <v>3</v>
      </c>
      <c r="C49" s="9">
        <v>14185</v>
      </c>
      <c r="D49" s="34">
        <f>C49/$C$21</f>
        <v>1.0816684459356414</v>
      </c>
      <c r="E49" s="16">
        <f>C49</f>
        <v>14185</v>
      </c>
      <c r="F49" s="14">
        <f t="shared" ref="F49:F50" si="53">D49</f>
        <v>1.0816684459356414</v>
      </c>
      <c r="G49" s="8">
        <f>G24</f>
        <v>252776</v>
      </c>
      <c r="H49" s="14">
        <f>G49/$G$25</f>
        <v>0.18796423878781299</v>
      </c>
      <c r="I49" s="13">
        <v>22705</v>
      </c>
      <c r="J49" s="32">
        <f t="shared" ref="J49:J50" si="54">I49/2837</f>
        <v>8.0031723651744802</v>
      </c>
      <c r="K49" s="13">
        <f t="shared" ref="K49:K50" si="55">I49</f>
        <v>22705</v>
      </c>
      <c r="L49" s="32">
        <f t="shared" ref="L49:L50" si="56">J49</f>
        <v>8.0031723651744802</v>
      </c>
      <c r="M49" s="6">
        <v>279666</v>
      </c>
      <c r="N49" s="32">
        <f t="shared" ref="N49:N50" si="57">M49/1325410</f>
        <v>0.21100338763099721</v>
      </c>
      <c r="O49" s="16">
        <v>17829</v>
      </c>
      <c r="P49" s="14">
        <f>O49/1389</f>
        <v>12.83585313174946</v>
      </c>
      <c r="Q49" s="16">
        <f>O49</f>
        <v>17829</v>
      </c>
      <c r="R49" s="14">
        <f>P49</f>
        <v>12.83585313174946</v>
      </c>
      <c r="S49" s="75">
        <f t="shared" si="51"/>
        <v>279105</v>
      </c>
      <c r="T49" s="14">
        <f t="shared" si="52"/>
        <v>0.21630697525185633</v>
      </c>
      <c r="U49" s="13">
        <v>30290</v>
      </c>
      <c r="V49" s="78">
        <f>U49/11304</f>
        <v>2.6795824486907289</v>
      </c>
      <c r="W49" s="13">
        <f>U49</f>
        <v>30290</v>
      </c>
      <c r="X49" s="78">
        <f>V49</f>
        <v>2.6795824486907289</v>
      </c>
      <c r="Y49" s="13">
        <v>298210</v>
      </c>
      <c r="Z49" s="31">
        <f>Z24</f>
        <v>0.2268161990926135</v>
      </c>
    </row>
    <row r="50" spans="2:26" x14ac:dyDescent="0.25">
      <c r="B50" s="21" t="s">
        <v>0</v>
      </c>
      <c r="C50" s="4">
        <f>C46</f>
        <v>13114</v>
      </c>
      <c r="D50" s="28">
        <v>1</v>
      </c>
      <c r="E50" s="4">
        <f t="shared" ref="E50:H50" si="58">SUM(E48:E49)</f>
        <v>13114</v>
      </c>
      <c r="F50" s="14">
        <f t="shared" si="53"/>
        <v>1</v>
      </c>
      <c r="G50" s="4">
        <f>G21</f>
        <v>1344809</v>
      </c>
      <c r="H50" s="3">
        <f t="shared" si="58"/>
        <v>1</v>
      </c>
      <c r="I50" s="45">
        <f>I46</f>
        <v>2837</v>
      </c>
      <c r="J50" s="32">
        <f t="shared" si="54"/>
        <v>1</v>
      </c>
      <c r="K50" s="13">
        <f t="shared" si="55"/>
        <v>2837</v>
      </c>
      <c r="L50" s="32">
        <f t="shared" si="56"/>
        <v>1</v>
      </c>
      <c r="M50" s="2">
        <f>M29</f>
        <v>1325410</v>
      </c>
      <c r="N50" s="32">
        <f t="shared" si="57"/>
        <v>1</v>
      </c>
      <c r="O50" s="50">
        <v>-1389</v>
      </c>
      <c r="P50" s="70">
        <v>1</v>
      </c>
      <c r="Q50" s="50">
        <f>O50</f>
        <v>-1389</v>
      </c>
      <c r="R50" s="70">
        <v>1</v>
      </c>
      <c r="S50" s="61">
        <f>S46</f>
        <v>1290319</v>
      </c>
      <c r="T50" s="53">
        <v>1</v>
      </c>
      <c r="U50" s="55">
        <f>U46</f>
        <v>11304</v>
      </c>
      <c r="V50" s="79">
        <f t="shared" ref="V50:Z50" si="59">V46</f>
        <v>1</v>
      </c>
      <c r="W50" s="55">
        <f t="shared" si="59"/>
        <v>11304</v>
      </c>
      <c r="X50" s="79">
        <f t="shared" si="59"/>
        <v>1</v>
      </c>
      <c r="Y50" s="55">
        <f t="shared" si="59"/>
        <v>1314765</v>
      </c>
      <c r="Z50" s="80">
        <f t="shared" si="59"/>
        <v>1</v>
      </c>
    </row>
    <row r="51" spans="2:26" x14ac:dyDescent="0.25">
      <c r="B51" s="20"/>
      <c r="C51" s="19"/>
      <c r="D51" s="18"/>
      <c r="E51" s="19"/>
      <c r="F51" s="18"/>
      <c r="G51" s="19"/>
      <c r="H51" s="18"/>
      <c r="I51" s="19"/>
      <c r="J51" s="18"/>
      <c r="K51" s="19"/>
      <c r="L51" s="18"/>
      <c r="M51" s="19"/>
      <c r="N51" s="18"/>
      <c r="O51" s="19"/>
      <c r="P51" s="18"/>
      <c r="Q51" s="19"/>
      <c r="R51" s="64"/>
      <c r="S51" s="19"/>
      <c r="T51" s="18"/>
      <c r="U51" s="19"/>
      <c r="V51" s="18"/>
      <c r="W51" s="19"/>
      <c r="X51" s="18"/>
      <c r="Y51" s="19"/>
      <c r="Z51" s="18"/>
    </row>
    <row r="52" spans="2:26" x14ac:dyDescent="0.25">
      <c r="B52" s="17" t="s">
        <v>2</v>
      </c>
      <c r="C52" s="16">
        <f>C34+C35+C37+C39+C40+C41</f>
        <v>-10192</v>
      </c>
      <c r="D52" s="14">
        <f>C52/$C$29</f>
        <v>-0.77718468811956687</v>
      </c>
      <c r="E52" s="16">
        <f>C52</f>
        <v>-10192</v>
      </c>
      <c r="F52" s="14">
        <f>D52</f>
        <v>-0.77718468811956687</v>
      </c>
      <c r="G52" s="15">
        <f>G54-G53</f>
        <v>986493</v>
      </c>
      <c r="H52" s="14">
        <f>G52/$G$29</f>
        <v>0.73355621504615154</v>
      </c>
      <c r="I52" s="12">
        <f t="shared" ref="I52" si="60">I54-I53</f>
        <v>-40532</v>
      </c>
      <c r="J52" s="69">
        <f>I52/I54</f>
        <v>-14.286922805780755</v>
      </c>
      <c r="K52" s="12">
        <f>I52</f>
        <v>-40532</v>
      </c>
      <c r="L52" s="69">
        <f>J52</f>
        <v>-14.286922805780755</v>
      </c>
      <c r="M52" s="12">
        <f>M54-M53</f>
        <v>910567</v>
      </c>
      <c r="N52" s="32">
        <f>M52/1325410</f>
        <v>0.68700779381474408</v>
      </c>
      <c r="O52" s="16">
        <f>O34+O35+O37+O39+O40+O41</f>
        <v>-47143</v>
      </c>
      <c r="P52" s="63">
        <f>O52/1389</f>
        <v>-33.940244780417565</v>
      </c>
      <c r="Q52" s="16">
        <f>O52</f>
        <v>-47143</v>
      </c>
      <c r="R52" s="63">
        <f>P52</f>
        <v>-33.940244780417565</v>
      </c>
      <c r="S52" s="15">
        <f>S27</f>
        <v>765432</v>
      </c>
      <c r="T52" s="14">
        <f>T27</f>
        <v>0.59321144616176313</v>
      </c>
      <c r="U52" s="13">
        <f>U54-U53</f>
        <v>-44738</v>
      </c>
      <c r="V52" s="82">
        <f>U52/11304</f>
        <v>-3.957714083510262</v>
      </c>
      <c r="W52" s="13">
        <f>U52</f>
        <v>-44738</v>
      </c>
      <c r="X52" s="82">
        <f>V52</f>
        <v>-3.957714083510262</v>
      </c>
      <c r="Y52" s="13">
        <f>Y54-Y53</f>
        <v>903269</v>
      </c>
      <c r="Z52" s="81">
        <f>Y52/1314765</f>
        <v>0.68701935326845487</v>
      </c>
    </row>
    <row r="53" spans="2:26" x14ac:dyDescent="0.25">
      <c r="B53" s="10" t="s">
        <v>1</v>
      </c>
      <c r="C53" s="9">
        <f>C54-C52</f>
        <v>23306</v>
      </c>
      <c r="D53" s="14">
        <f>C53/$C$29</f>
        <v>1.777184688119567</v>
      </c>
      <c r="E53" s="16">
        <f>C53</f>
        <v>23306</v>
      </c>
      <c r="F53" s="14">
        <f t="shared" ref="F53:F54" si="61">D53</f>
        <v>1.777184688119567</v>
      </c>
      <c r="G53" s="8">
        <f>G28</f>
        <v>358316</v>
      </c>
      <c r="H53" s="14">
        <f>G53/$G$29</f>
        <v>0.26644378495384846</v>
      </c>
      <c r="I53" s="6">
        <f t="shared" ref="I53" si="62">I45+I43+I42+I38</f>
        <v>43369</v>
      </c>
      <c r="J53" s="69">
        <f>I53/I54</f>
        <v>15.286922805780755</v>
      </c>
      <c r="K53" s="12">
        <f t="shared" ref="K53:K54" si="63">I53</f>
        <v>43369</v>
      </c>
      <c r="L53" s="69">
        <f t="shared" ref="L53:L54" si="64">J53</f>
        <v>15.286922805780755</v>
      </c>
      <c r="M53" s="6">
        <f>M45+M43+M42+M38</f>
        <v>414843</v>
      </c>
      <c r="N53" s="32">
        <f t="shared" ref="N53:N54" si="65">M53/1325410</f>
        <v>0.31299220618525586</v>
      </c>
      <c r="O53" s="16">
        <f>O54-O52</f>
        <v>45754</v>
      </c>
      <c r="P53" s="14">
        <f t="shared" ref="P53:P54" si="66">O53/1389</f>
        <v>32.940244780417565</v>
      </c>
      <c r="Q53" s="16">
        <f>O53</f>
        <v>45754</v>
      </c>
      <c r="R53" s="14">
        <f t="shared" ref="R53:R54" si="67">P53</f>
        <v>32.940244780417565</v>
      </c>
      <c r="S53" s="8">
        <f>S28</f>
        <v>524887</v>
      </c>
      <c r="T53" s="14">
        <f t="shared" ref="T53:T54" si="68">T28</f>
        <v>0.40678855383823692</v>
      </c>
      <c r="U53" s="13">
        <v>56042</v>
      </c>
      <c r="V53" s="78">
        <f>U53/11304</f>
        <v>4.957714083510262</v>
      </c>
      <c r="W53" s="13">
        <f>U53</f>
        <v>56042</v>
      </c>
      <c r="X53" s="78">
        <f>V53</f>
        <v>4.957714083510262</v>
      </c>
      <c r="Y53" s="13">
        <v>411496</v>
      </c>
      <c r="Z53" s="81">
        <f>Y53/1314765</f>
        <v>0.31298064673154519</v>
      </c>
    </row>
    <row r="54" spans="2:26" x14ac:dyDescent="0.25">
      <c r="B54" s="5" t="s">
        <v>0</v>
      </c>
      <c r="C54" s="4">
        <f>C21</f>
        <v>13114</v>
      </c>
      <c r="D54" s="28">
        <v>1</v>
      </c>
      <c r="E54" s="4">
        <f t="shared" ref="E54:H54" si="69">SUM(E52:E53)</f>
        <v>13114</v>
      </c>
      <c r="F54" s="53">
        <f t="shared" si="61"/>
        <v>1</v>
      </c>
      <c r="G54" s="4">
        <f>G21</f>
        <v>1344809</v>
      </c>
      <c r="H54" s="3">
        <f t="shared" si="69"/>
        <v>1</v>
      </c>
      <c r="I54" s="45">
        <f>I46</f>
        <v>2837</v>
      </c>
      <c r="J54" s="46">
        <v>1</v>
      </c>
      <c r="K54" s="67">
        <f t="shared" si="63"/>
        <v>2837</v>
      </c>
      <c r="L54" s="73">
        <f t="shared" si="64"/>
        <v>1</v>
      </c>
      <c r="M54" s="74">
        <f>M46</f>
        <v>1325410</v>
      </c>
      <c r="N54" s="48">
        <f t="shared" si="65"/>
        <v>1</v>
      </c>
      <c r="O54" s="62">
        <f>O50</f>
        <v>-1389</v>
      </c>
      <c r="P54" s="70">
        <f t="shared" si="66"/>
        <v>-1</v>
      </c>
      <c r="Q54" s="62">
        <f t="shared" ref="Q54:S54" si="70">Q50</f>
        <v>-1389</v>
      </c>
      <c r="R54" s="70">
        <f t="shared" si="67"/>
        <v>-1</v>
      </c>
      <c r="S54" s="62">
        <f t="shared" si="70"/>
        <v>1290319</v>
      </c>
      <c r="T54" s="53">
        <f t="shared" si="68"/>
        <v>1</v>
      </c>
      <c r="U54" s="55">
        <f>U50</f>
        <v>11304</v>
      </c>
      <c r="V54" s="79">
        <f t="shared" ref="V54:Z54" si="71">V50</f>
        <v>1</v>
      </c>
      <c r="W54" s="55">
        <f t="shared" si="71"/>
        <v>11304</v>
      </c>
      <c r="X54" s="79">
        <f t="shared" si="71"/>
        <v>1</v>
      </c>
      <c r="Y54" s="55">
        <f t="shared" si="71"/>
        <v>1314765</v>
      </c>
      <c r="Z54" s="79">
        <f t="shared" si="71"/>
        <v>1</v>
      </c>
    </row>
  </sheetData>
  <mergeCells count="34">
    <mergeCell ref="C3:H3"/>
    <mergeCell ref="C6:H6"/>
    <mergeCell ref="I6:N6"/>
    <mergeCell ref="O6:T6"/>
    <mergeCell ref="U6:Z6"/>
    <mergeCell ref="C32:D32"/>
    <mergeCell ref="E32:F32"/>
    <mergeCell ref="G32:H32"/>
    <mergeCell ref="I32:J32"/>
    <mergeCell ref="K32:L32"/>
    <mergeCell ref="S7:T7"/>
    <mergeCell ref="U7:V7"/>
    <mergeCell ref="W7:X7"/>
    <mergeCell ref="C7:D7"/>
    <mergeCell ref="E7:F7"/>
    <mergeCell ref="G7:H7"/>
    <mergeCell ref="I7:J7"/>
    <mergeCell ref="K7:L7"/>
    <mergeCell ref="C2:H2"/>
    <mergeCell ref="Y32:Z32"/>
    <mergeCell ref="M32:N32"/>
    <mergeCell ref="O32:P32"/>
    <mergeCell ref="Q32:R32"/>
    <mergeCell ref="S32:T32"/>
    <mergeCell ref="U32:V32"/>
    <mergeCell ref="W32:X32"/>
    <mergeCell ref="Y7:Z7"/>
    <mergeCell ref="C31:H31"/>
    <mergeCell ref="I31:N31"/>
    <mergeCell ref="O31:T31"/>
    <mergeCell ref="U31:Z31"/>
    <mergeCell ref="M7:N7"/>
    <mergeCell ref="O7:P7"/>
    <mergeCell ref="Q7:R7"/>
  </mergeCells>
  <dataValidations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תשואה31.12.2022 </vt:lpstr>
      <vt:lpstr>'פרסום תשואה31.12.2022 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עמית אלרן</cp:lastModifiedBy>
  <dcterms:created xsi:type="dcterms:W3CDTF">2016-08-10T06:34:50Z</dcterms:created>
  <dcterms:modified xsi:type="dcterms:W3CDTF">2023-03-30T10:43:32Z</dcterms:modified>
</cp:coreProperties>
</file>