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DI\OUTSDAND\MAZAN 2023\MQ4-23\דוחות כספיים\"/>
    </mc:Choice>
  </mc:AlternateContent>
  <xr:revisionPtr revIDLastSave="0" documentId="13_ncr:1_{73DB2F29-1CD9-4AE2-9785-05ED4EBBA9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תשואה 31.12.2023" sheetId="2" r:id="rId1"/>
    <sheet name="גיליון1" sheetId="3" r:id="rId2"/>
  </sheets>
  <definedNames>
    <definedName name="_xlnm.Print_Area" localSheetId="0">'פרסום תשואה 31.12.2023'!$B$1:$Z$54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4" i="2" l="1"/>
  <c r="X25" i="2"/>
  <c r="X23" i="2"/>
  <c r="W24" i="2"/>
  <c r="W25" i="2"/>
  <c r="W23" i="2"/>
  <c r="V24" i="2"/>
  <c r="V25" i="2"/>
  <c r="V23" i="2"/>
  <c r="Z24" i="2"/>
  <c r="Z25" i="2"/>
  <c r="Z23" i="2"/>
  <c r="Y24" i="2"/>
  <c r="Y25" i="2"/>
  <c r="Y23" i="2"/>
  <c r="Z49" i="2"/>
  <c r="Z50" i="2"/>
  <c r="Z48" i="2"/>
  <c r="U24" i="2"/>
  <c r="U25" i="2"/>
  <c r="U23" i="2"/>
  <c r="X49" i="2"/>
  <c r="X50" i="2"/>
  <c r="X48" i="2"/>
  <c r="W49" i="2"/>
  <c r="W50" i="2"/>
  <c r="W48" i="2"/>
  <c r="V49" i="2"/>
  <c r="V50" i="2"/>
  <c r="V48" i="2"/>
  <c r="Y48" i="2"/>
  <c r="Y50" i="2"/>
  <c r="U48" i="2"/>
  <c r="U50" i="2"/>
  <c r="U53" i="2"/>
  <c r="Z53" i="2"/>
  <c r="Z54" i="2"/>
  <c r="Z52" i="2"/>
  <c r="Y53" i="2"/>
  <c r="Y54" i="2"/>
  <c r="Y52" i="2"/>
  <c r="X53" i="2"/>
  <c r="X54" i="2"/>
  <c r="X52" i="2"/>
  <c r="W53" i="2"/>
  <c r="W54" i="2"/>
  <c r="W52" i="2"/>
  <c r="V53" i="2"/>
  <c r="V54" i="2"/>
  <c r="V52" i="2"/>
  <c r="U52" i="2"/>
  <c r="U54" i="2"/>
  <c r="Z28" i="2"/>
  <c r="Z29" i="2"/>
  <c r="Z27" i="2"/>
  <c r="Y27" i="2"/>
  <c r="Y29" i="2"/>
  <c r="X28" i="2"/>
  <c r="X29" i="2"/>
  <c r="X27" i="2"/>
  <c r="W28" i="2"/>
  <c r="W29" i="2"/>
  <c r="W27" i="2"/>
  <c r="V28" i="2"/>
  <c r="V29" i="2"/>
  <c r="V27" i="2"/>
  <c r="U27" i="2"/>
  <c r="U29" i="2"/>
  <c r="U28" i="2"/>
  <c r="O28" i="2"/>
  <c r="O27" i="2" s="1"/>
  <c r="P27" i="2" s="1"/>
  <c r="R27" i="2" s="1"/>
  <c r="Q28" i="2"/>
  <c r="X35" i="2"/>
  <c r="X36" i="2"/>
  <c r="X37" i="2"/>
  <c r="X38" i="2"/>
  <c r="X39" i="2"/>
  <c r="X40" i="2"/>
  <c r="X41" i="2"/>
  <c r="X42" i="2"/>
  <c r="X43" i="2"/>
  <c r="X44" i="2"/>
  <c r="X45" i="2"/>
  <c r="X46" i="2"/>
  <c r="X34" i="2"/>
  <c r="W35" i="2"/>
  <c r="W36" i="2"/>
  <c r="W37" i="2"/>
  <c r="W38" i="2"/>
  <c r="W39" i="2"/>
  <c r="W40" i="2"/>
  <c r="W41" i="2"/>
  <c r="W42" i="2"/>
  <c r="W43" i="2"/>
  <c r="W44" i="2"/>
  <c r="W45" i="2"/>
  <c r="W46" i="2"/>
  <c r="W34" i="2"/>
  <c r="X10" i="2"/>
  <c r="X11" i="2"/>
  <c r="X12" i="2"/>
  <c r="X13" i="2"/>
  <c r="X14" i="2"/>
  <c r="X15" i="2"/>
  <c r="X16" i="2"/>
  <c r="X17" i="2"/>
  <c r="X18" i="2"/>
  <c r="X19" i="2"/>
  <c r="X20" i="2"/>
  <c r="X21" i="2"/>
  <c r="X9" i="2"/>
  <c r="W10" i="2"/>
  <c r="W11" i="2"/>
  <c r="W12" i="2"/>
  <c r="W13" i="2"/>
  <c r="W14" i="2"/>
  <c r="W15" i="2"/>
  <c r="W16" i="2"/>
  <c r="W17" i="2"/>
  <c r="W18" i="2"/>
  <c r="W19" i="2"/>
  <c r="W20" i="2"/>
  <c r="W21" i="2"/>
  <c r="W9" i="2"/>
  <c r="V35" i="2"/>
  <c r="V36" i="2"/>
  <c r="V37" i="2"/>
  <c r="V38" i="2"/>
  <c r="V39" i="2"/>
  <c r="V40" i="2"/>
  <c r="V41" i="2"/>
  <c r="V42" i="2"/>
  <c r="V43" i="2"/>
  <c r="V44" i="2"/>
  <c r="V45" i="2"/>
  <c r="V46" i="2"/>
  <c r="V34" i="2"/>
  <c r="V10" i="2"/>
  <c r="V11" i="2"/>
  <c r="V12" i="2"/>
  <c r="V13" i="2"/>
  <c r="V14" i="2"/>
  <c r="V15" i="2"/>
  <c r="V16" i="2"/>
  <c r="V17" i="2"/>
  <c r="V18" i="2"/>
  <c r="V19" i="2"/>
  <c r="V20" i="2"/>
  <c r="V21" i="2"/>
  <c r="V9" i="2"/>
  <c r="U10" i="2"/>
  <c r="U11" i="2"/>
  <c r="U12" i="2"/>
  <c r="U13" i="2"/>
  <c r="U14" i="2"/>
  <c r="U15" i="2"/>
  <c r="U16" i="2"/>
  <c r="U17" i="2"/>
  <c r="U18" i="2"/>
  <c r="U19" i="2"/>
  <c r="U20" i="2"/>
  <c r="U21" i="2"/>
  <c r="U9" i="2"/>
  <c r="U46" i="2"/>
  <c r="Z35" i="2"/>
  <c r="Z36" i="2"/>
  <c r="Z37" i="2"/>
  <c r="Z38" i="2"/>
  <c r="Z39" i="2"/>
  <c r="Z40" i="2"/>
  <c r="Z41" i="2"/>
  <c r="Z42" i="2"/>
  <c r="Z43" i="2"/>
  <c r="Z44" i="2"/>
  <c r="Z45" i="2"/>
  <c r="Z46" i="2"/>
  <c r="Z34" i="2"/>
  <c r="Z10" i="2"/>
  <c r="Z11" i="2"/>
  <c r="Z12" i="2"/>
  <c r="Z13" i="2"/>
  <c r="Z14" i="2"/>
  <c r="Z15" i="2"/>
  <c r="Z16" i="2"/>
  <c r="Z17" i="2"/>
  <c r="Z18" i="2"/>
  <c r="Z19" i="2"/>
  <c r="Z20" i="2"/>
  <c r="Z21" i="2"/>
  <c r="Z9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46" i="2"/>
  <c r="T24" i="2"/>
  <c r="T23" i="2"/>
  <c r="S24" i="2"/>
  <c r="S23" i="2"/>
  <c r="R24" i="2"/>
  <c r="R23" i="2"/>
  <c r="Q24" i="2"/>
  <c r="Q23" i="2"/>
  <c r="P24" i="2"/>
  <c r="P23" i="2"/>
  <c r="O23" i="2"/>
  <c r="O24" i="2"/>
  <c r="P25" i="2"/>
  <c r="Q25" i="2"/>
  <c r="R25" i="2"/>
  <c r="S25" i="2"/>
  <c r="T25" i="2"/>
  <c r="O25" i="2"/>
  <c r="R49" i="2"/>
  <c r="R50" i="2"/>
  <c r="R48" i="2"/>
  <c r="Q49" i="2"/>
  <c r="Q50" i="2"/>
  <c r="Q48" i="2"/>
  <c r="P49" i="2"/>
  <c r="P50" i="2"/>
  <c r="P48" i="2"/>
  <c r="O48" i="2"/>
  <c r="O50" i="2"/>
  <c r="T49" i="2"/>
  <c r="T50" i="2"/>
  <c r="T48" i="2"/>
  <c r="S48" i="2"/>
  <c r="S50" i="2"/>
  <c r="R53" i="2"/>
  <c r="R54" i="2"/>
  <c r="R52" i="2"/>
  <c r="Q53" i="2"/>
  <c r="Q54" i="2"/>
  <c r="Q52" i="2"/>
  <c r="P53" i="2"/>
  <c r="P54" i="2"/>
  <c r="P52" i="2"/>
  <c r="O52" i="2"/>
  <c r="O54" i="2"/>
  <c r="O53" i="2"/>
  <c r="T53" i="2"/>
  <c r="T54" i="2"/>
  <c r="T52" i="2"/>
  <c r="S53" i="2"/>
  <c r="S54" i="2"/>
  <c r="S52" i="2"/>
  <c r="R29" i="2"/>
  <c r="Q29" i="2"/>
  <c r="P28" i="2"/>
  <c r="R28" i="2" s="1"/>
  <c r="P29" i="2"/>
  <c r="O29" i="2"/>
  <c r="T28" i="2"/>
  <c r="T29" i="2"/>
  <c r="T27" i="2"/>
  <c r="S27" i="2"/>
  <c r="S29" i="2"/>
  <c r="S28" i="2"/>
  <c r="R10" i="2"/>
  <c r="R11" i="2"/>
  <c r="R12" i="2"/>
  <c r="R13" i="2"/>
  <c r="R14" i="2"/>
  <c r="R15" i="2"/>
  <c r="R16" i="2"/>
  <c r="R17" i="2"/>
  <c r="R18" i="2"/>
  <c r="R19" i="2"/>
  <c r="R20" i="2"/>
  <c r="R21" i="2"/>
  <c r="R9" i="2"/>
  <c r="Q10" i="2"/>
  <c r="Q11" i="2"/>
  <c r="Q12" i="2"/>
  <c r="Q13" i="2"/>
  <c r="Q14" i="2"/>
  <c r="Q15" i="2"/>
  <c r="Q16" i="2"/>
  <c r="Q17" i="2"/>
  <c r="Q18" i="2"/>
  <c r="Q19" i="2"/>
  <c r="Q20" i="2"/>
  <c r="Q21" i="2"/>
  <c r="Q9" i="2"/>
  <c r="P10" i="2"/>
  <c r="P11" i="2"/>
  <c r="P12" i="2"/>
  <c r="P13" i="2"/>
  <c r="P14" i="2"/>
  <c r="P15" i="2"/>
  <c r="P16" i="2"/>
  <c r="P17" i="2"/>
  <c r="P18" i="2"/>
  <c r="P19" i="2"/>
  <c r="P20" i="2"/>
  <c r="P21" i="2"/>
  <c r="P9" i="2"/>
  <c r="O10" i="2"/>
  <c r="O11" i="2"/>
  <c r="O12" i="2"/>
  <c r="O13" i="2"/>
  <c r="O14" i="2"/>
  <c r="O15" i="2"/>
  <c r="O16" i="2"/>
  <c r="O17" i="2"/>
  <c r="O18" i="2"/>
  <c r="O19" i="2"/>
  <c r="O20" i="2"/>
  <c r="O21" i="2"/>
  <c r="O9" i="2"/>
  <c r="R35" i="2"/>
  <c r="R36" i="2"/>
  <c r="R37" i="2"/>
  <c r="R38" i="2"/>
  <c r="R39" i="2"/>
  <c r="R40" i="2"/>
  <c r="R41" i="2"/>
  <c r="R42" i="2"/>
  <c r="R43" i="2"/>
  <c r="R44" i="2"/>
  <c r="R45" i="2"/>
  <c r="R46" i="2"/>
  <c r="R34" i="2"/>
  <c r="Q35" i="2"/>
  <c r="Q36" i="2"/>
  <c r="Q37" i="2"/>
  <c r="Q38" i="2"/>
  <c r="Q39" i="2"/>
  <c r="Q40" i="2"/>
  <c r="Q41" i="2"/>
  <c r="Q42" i="2"/>
  <c r="Q43" i="2"/>
  <c r="Q44" i="2"/>
  <c r="Q45" i="2"/>
  <c r="Q46" i="2"/>
  <c r="Q34" i="2"/>
  <c r="P35" i="2"/>
  <c r="P36" i="2"/>
  <c r="P37" i="2"/>
  <c r="P38" i="2"/>
  <c r="P39" i="2"/>
  <c r="P40" i="2"/>
  <c r="P41" i="2"/>
  <c r="P42" i="2"/>
  <c r="P43" i="2"/>
  <c r="P44" i="2"/>
  <c r="P45" i="2"/>
  <c r="P46" i="2"/>
  <c r="P34" i="2"/>
  <c r="O46" i="2"/>
  <c r="T35" i="2"/>
  <c r="T36" i="2"/>
  <c r="T37" i="2"/>
  <c r="T38" i="2"/>
  <c r="T39" i="2"/>
  <c r="T40" i="2"/>
  <c r="T41" i="2"/>
  <c r="T42" i="2"/>
  <c r="T43" i="2"/>
  <c r="T44" i="2"/>
  <c r="T45" i="2"/>
  <c r="T46" i="2"/>
  <c r="T34" i="2"/>
  <c r="S35" i="2"/>
  <c r="S36" i="2"/>
  <c r="S37" i="2"/>
  <c r="S38" i="2"/>
  <c r="S39" i="2"/>
  <c r="S40" i="2"/>
  <c r="S41" i="2"/>
  <c r="S42" i="2"/>
  <c r="S43" i="2"/>
  <c r="S44" i="2"/>
  <c r="S45" i="2"/>
  <c r="S46" i="2"/>
  <c r="S34" i="2"/>
  <c r="T10" i="2"/>
  <c r="T11" i="2"/>
  <c r="T12" i="2"/>
  <c r="T13" i="2"/>
  <c r="T14" i="2"/>
  <c r="T15" i="2"/>
  <c r="T16" i="2"/>
  <c r="T17" i="2"/>
  <c r="T18" i="2"/>
  <c r="T19" i="2"/>
  <c r="T20" i="2"/>
  <c r="T21" i="2"/>
  <c r="T9" i="2"/>
  <c r="S21" i="2"/>
  <c r="Q27" i="2" l="1"/>
  <c r="L24" i="2"/>
  <c r="L23" i="2"/>
  <c r="J24" i="2"/>
  <c r="J23" i="2"/>
  <c r="L49" i="2"/>
  <c r="L48" i="2"/>
  <c r="K49" i="2"/>
  <c r="K48" i="2"/>
  <c r="J49" i="2"/>
  <c r="J48" i="2"/>
  <c r="N24" i="2"/>
  <c r="N23" i="2"/>
  <c r="N49" i="2"/>
  <c r="N48" i="2"/>
  <c r="M49" i="2"/>
  <c r="M48" i="2"/>
  <c r="M23" i="2"/>
  <c r="I24" i="2"/>
  <c r="K24" i="2" s="1"/>
  <c r="I23" i="2"/>
  <c r="K23" i="2" s="1"/>
  <c r="L28" i="2"/>
  <c r="L27" i="2"/>
  <c r="K28" i="2"/>
  <c r="K27" i="2"/>
  <c r="J28" i="2"/>
  <c r="J27" i="2"/>
  <c r="N28" i="2"/>
  <c r="N27" i="2"/>
  <c r="M28" i="2"/>
  <c r="M27" i="2"/>
  <c r="I28" i="2"/>
  <c r="I27" i="2"/>
  <c r="J50" i="2"/>
  <c r="K50" i="2"/>
  <c r="L50" i="2"/>
  <c r="M50" i="2"/>
  <c r="N50" i="2"/>
  <c r="I50" i="2"/>
  <c r="L53" i="2"/>
  <c r="L54" i="2"/>
  <c r="L52" i="2"/>
  <c r="K53" i="2"/>
  <c r="K54" i="2"/>
  <c r="K52" i="2"/>
  <c r="J53" i="2"/>
  <c r="J54" i="2"/>
  <c r="J52" i="2"/>
  <c r="N53" i="2"/>
  <c r="N54" i="2"/>
  <c r="N52" i="2"/>
  <c r="M53" i="2"/>
  <c r="M54" i="2"/>
  <c r="I53" i="2"/>
  <c r="I54" i="2"/>
  <c r="I52" i="2"/>
  <c r="M52" i="2"/>
  <c r="M25" i="2"/>
  <c r="M29" i="2"/>
  <c r="I29" i="2"/>
  <c r="L10" i="2"/>
  <c r="L11" i="2"/>
  <c r="L12" i="2"/>
  <c r="L13" i="2"/>
  <c r="L14" i="2"/>
  <c r="L15" i="2"/>
  <c r="L16" i="2"/>
  <c r="L17" i="2"/>
  <c r="L18" i="2"/>
  <c r="L19" i="2"/>
  <c r="L20" i="2"/>
  <c r="L9" i="2"/>
  <c r="K10" i="2"/>
  <c r="K11" i="2"/>
  <c r="K12" i="2"/>
  <c r="K13" i="2"/>
  <c r="K14" i="2"/>
  <c r="K15" i="2"/>
  <c r="K16" i="2"/>
  <c r="K17" i="2"/>
  <c r="K18" i="2"/>
  <c r="K19" i="2"/>
  <c r="K20" i="2"/>
  <c r="K21" i="2"/>
  <c r="K25" i="2" s="1"/>
  <c r="K9" i="2"/>
  <c r="J10" i="2"/>
  <c r="J11" i="2"/>
  <c r="J12" i="2"/>
  <c r="J13" i="2"/>
  <c r="J14" i="2"/>
  <c r="J15" i="2"/>
  <c r="J16" i="2"/>
  <c r="J17" i="2"/>
  <c r="J18" i="2"/>
  <c r="J19" i="2"/>
  <c r="J20" i="2"/>
  <c r="J21" i="2"/>
  <c r="J25" i="2" s="1"/>
  <c r="J9" i="2"/>
  <c r="I10" i="2"/>
  <c r="I11" i="2"/>
  <c r="I12" i="2"/>
  <c r="I13" i="2"/>
  <c r="I14" i="2"/>
  <c r="I15" i="2"/>
  <c r="I16" i="2"/>
  <c r="I17" i="2"/>
  <c r="I18" i="2"/>
  <c r="I19" i="2"/>
  <c r="I20" i="2"/>
  <c r="I21" i="2"/>
  <c r="I25" i="2" s="1"/>
  <c r="I9" i="2"/>
  <c r="L35" i="2"/>
  <c r="L36" i="2"/>
  <c r="L37" i="2"/>
  <c r="L38" i="2"/>
  <c r="L39" i="2"/>
  <c r="L40" i="2"/>
  <c r="L41" i="2"/>
  <c r="L42" i="2"/>
  <c r="L43" i="2"/>
  <c r="L44" i="2"/>
  <c r="L45" i="2"/>
  <c r="L46" i="2"/>
  <c r="L34" i="2"/>
  <c r="K35" i="2"/>
  <c r="K36" i="2"/>
  <c r="K37" i="2"/>
  <c r="K38" i="2"/>
  <c r="K39" i="2"/>
  <c r="K40" i="2"/>
  <c r="K41" i="2"/>
  <c r="K42" i="2"/>
  <c r="K43" i="2"/>
  <c r="K44" i="2"/>
  <c r="K45" i="2"/>
  <c r="K46" i="2"/>
  <c r="K34" i="2"/>
  <c r="J35" i="2"/>
  <c r="J36" i="2"/>
  <c r="J37" i="2"/>
  <c r="J38" i="2"/>
  <c r="J39" i="2"/>
  <c r="J40" i="2"/>
  <c r="J41" i="2"/>
  <c r="J42" i="2"/>
  <c r="J43" i="2"/>
  <c r="J44" i="2"/>
  <c r="J45" i="2"/>
  <c r="J34" i="2"/>
  <c r="N35" i="2"/>
  <c r="N36" i="2"/>
  <c r="N37" i="2"/>
  <c r="N38" i="2"/>
  <c r="N39" i="2"/>
  <c r="N40" i="2"/>
  <c r="N41" i="2"/>
  <c r="N42" i="2"/>
  <c r="N43" i="2"/>
  <c r="N44" i="2"/>
  <c r="N45" i="2"/>
  <c r="N46" i="2"/>
  <c r="N34" i="2"/>
  <c r="L21" i="2" l="1"/>
  <c r="K29" i="2"/>
  <c r="I46" i="2"/>
  <c r="J46" i="2" s="1"/>
  <c r="M46" i="2"/>
  <c r="C49" i="2"/>
  <c r="C50" i="2"/>
  <c r="C48" i="2"/>
  <c r="C35" i="2"/>
  <c r="C36" i="2"/>
  <c r="C37" i="2"/>
  <c r="C38" i="2"/>
  <c r="C39" i="2"/>
  <c r="C40" i="2"/>
  <c r="C41" i="2"/>
  <c r="C42" i="2"/>
  <c r="C43" i="2"/>
  <c r="C44" i="2"/>
  <c r="C45" i="2"/>
  <c r="C46" i="2"/>
  <c r="C34" i="2"/>
  <c r="G35" i="2"/>
  <c r="G36" i="2"/>
  <c r="G37" i="2"/>
  <c r="G38" i="2"/>
  <c r="G39" i="2"/>
  <c r="G40" i="2"/>
  <c r="G41" i="2"/>
  <c r="G42" i="2"/>
  <c r="G43" i="2"/>
  <c r="G44" i="2"/>
  <c r="G45" i="2"/>
  <c r="G46" i="2"/>
  <c r="G34" i="2"/>
  <c r="C52" i="2" l="1"/>
  <c r="G49" i="2"/>
  <c r="C27" i="2"/>
  <c r="C21" i="2"/>
  <c r="G27" i="2"/>
  <c r="D49" i="2" l="1"/>
  <c r="F49" i="2" s="1"/>
  <c r="D39" i="2"/>
  <c r="F39" i="2" s="1"/>
  <c r="D45" i="2"/>
  <c r="F45" i="2" s="1"/>
  <c r="D10" i="2"/>
  <c r="F10" i="2" s="1"/>
  <c r="D16" i="2"/>
  <c r="F16" i="2" s="1"/>
  <c r="D40" i="2"/>
  <c r="F40" i="2" s="1"/>
  <c r="D34" i="2"/>
  <c r="F34" i="2" s="1"/>
  <c r="D17" i="2"/>
  <c r="F17" i="2" s="1"/>
  <c r="D12" i="2"/>
  <c r="F12" i="2" s="1"/>
  <c r="D42" i="2"/>
  <c r="F42" i="2" s="1"/>
  <c r="D19" i="2"/>
  <c r="F19" i="2" s="1"/>
  <c r="D37" i="2"/>
  <c r="D20" i="2"/>
  <c r="F20" i="2" s="1"/>
  <c r="D9" i="2"/>
  <c r="F9" i="2" s="1"/>
  <c r="D48" i="2"/>
  <c r="F48" i="2" s="1"/>
  <c r="D11" i="2"/>
  <c r="F11" i="2" s="1"/>
  <c r="D35" i="2"/>
  <c r="F35" i="2" s="1"/>
  <c r="D18" i="2"/>
  <c r="F18" i="2" s="1"/>
  <c r="D43" i="2"/>
  <c r="F43" i="2" s="1"/>
  <c r="D38" i="2"/>
  <c r="F38" i="2" s="1"/>
  <c r="D41" i="2"/>
  <c r="F41" i="2" s="1"/>
  <c r="D13" i="2"/>
  <c r="F13" i="2" s="1"/>
  <c r="D24" i="2"/>
  <c r="F24" i="2" s="1"/>
  <c r="D44" i="2"/>
  <c r="F44" i="2" s="1"/>
  <c r="D36" i="2"/>
  <c r="F36" i="2" s="1"/>
  <c r="D14" i="2"/>
  <c r="F14" i="2" s="1"/>
  <c r="D15" i="2"/>
  <c r="F15" i="2" s="1"/>
  <c r="C54" i="2"/>
  <c r="C53" i="2" s="1"/>
  <c r="C29" i="2"/>
  <c r="C28" i="2" s="1"/>
  <c r="D28" i="2" s="1"/>
  <c r="F28" i="2" s="1"/>
  <c r="C25" i="2"/>
  <c r="C23" i="2" s="1"/>
  <c r="D23" i="2" s="1"/>
  <c r="F23" i="2" s="1"/>
  <c r="F37" i="2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9" i="2"/>
  <c r="F25" i="2"/>
  <c r="F21" i="2"/>
  <c r="E27" i="2"/>
  <c r="E24" i="2"/>
  <c r="E10" i="2"/>
  <c r="E11" i="2"/>
  <c r="E12" i="2"/>
  <c r="E13" i="2"/>
  <c r="E14" i="2"/>
  <c r="E15" i="2"/>
  <c r="E16" i="2"/>
  <c r="E17" i="2"/>
  <c r="E18" i="2"/>
  <c r="E19" i="2"/>
  <c r="E20" i="2"/>
  <c r="E9" i="2"/>
  <c r="E28" i="2" l="1"/>
  <c r="D27" i="2"/>
  <c r="F27" i="2" s="1"/>
  <c r="E23" i="2"/>
  <c r="D52" i="2"/>
  <c r="F52" i="2" s="1"/>
  <c r="D53" i="2"/>
  <c r="F53" i="2" s="1"/>
  <c r="E53" i="2"/>
  <c r="E54" i="2"/>
  <c r="E50" i="2"/>
  <c r="E46" i="2"/>
  <c r="G21" i="2" l="1"/>
  <c r="G54" i="2" l="1"/>
  <c r="G29" i="2"/>
  <c r="G28" i="2" s="1"/>
  <c r="G53" i="2" s="1"/>
  <c r="H53" i="2" s="1"/>
  <c r="G50" i="2"/>
  <c r="G48" i="2" s="1"/>
  <c r="G25" i="2"/>
  <c r="G23" i="2" s="1"/>
  <c r="H44" i="2"/>
  <c r="H40" i="2"/>
  <c r="H36" i="2"/>
  <c r="H42" i="2"/>
  <c r="H38" i="2"/>
  <c r="H34" i="2"/>
  <c r="H43" i="2"/>
  <c r="H39" i="2"/>
  <c r="H35" i="2"/>
  <c r="H45" i="2"/>
  <c r="H41" i="2"/>
  <c r="H37" i="2"/>
  <c r="H15" i="2"/>
  <c r="H12" i="2"/>
  <c r="H20" i="2"/>
  <c r="H13" i="2"/>
  <c r="H17" i="2"/>
  <c r="H9" i="2"/>
  <c r="H10" i="2"/>
  <c r="H14" i="2"/>
  <c r="H18" i="2"/>
  <c r="H11" i="2"/>
  <c r="H19" i="2"/>
  <c r="H16" i="2"/>
  <c r="H28" i="2" l="1"/>
  <c r="H27" i="2"/>
  <c r="G52" i="2"/>
  <c r="H52" i="2" s="1"/>
  <c r="H54" i="2" s="1"/>
  <c r="H29" i="2" l="1"/>
  <c r="E29" i="2"/>
  <c r="E25" i="2"/>
  <c r="E21" i="2"/>
  <c r="H49" i="2" l="1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<sst xmlns="http://schemas.openxmlformats.org/spreadsheetml/2006/main" count="125" uniqueCount="33">
  <si>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</si>
  <si>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</si>
  <si>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</si>
  <si>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</si>
  <si>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</si>
  <si>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</si>
  <si>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</si>
  <si>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</si>
  <si>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</si>
  <si>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</si>
  <si>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</si>
  <si>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</si>
  <si>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</si>
  <si>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</si>
  <si>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</si>
  <si>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</si>
  <si>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</si>
  <si>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</si>
  <si>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</si>
  <si>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</si>
  <si>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</si>
  <si>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</si>
  <si>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</si>
  <si>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</si>
  <si>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</si>
  <si>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</si>
  <si>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</si>
  <si>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</si>
  <si>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</si>
  <si>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</si>
  <si>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</si>
  <si>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ביטוח חקלאי אגושה שיתופית מרכזית בע"מ</t>
  </si>
  <si>
    <t>נתונים לרבעון4 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</si>
</sst>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indexed="8"/>
      <name val="David"/>
      <family val="2"/>
    </font>
    <font>
      <sz val="11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72">
    <xf numFmtId="0" fontId="0" fillId="0" borderId="0" xfId="0"/>
    <xf numFmtId="0" fontId="2" fillId="0" borderId="0" xfId="0" applyFont="1"/>
    <xf numFmtId="0" fontId="4" fillId="4" borderId="2" xfId="2" applyFont="1" applyFill="1" applyBorder="1"/>
    <xf numFmtId="0" fontId="4" fillId="4" borderId="4" xfId="2" applyFont="1" applyFill="1" applyBorder="1"/>
    <xf numFmtId="0" fontId="4" fillId="4" borderId="5" xfId="2" applyFont="1" applyFill="1" applyBorder="1"/>
    <xf numFmtId="165" fontId="6" fillId="0" borderId="0" xfId="2" applyNumberFormat="1" applyFont="1"/>
    <xf numFmtId="166" fontId="6" fillId="0" borderId="0" xfId="2" applyNumberFormat="1" applyFont="1"/>
    <xf numFmtId="0" fontId="6" fillId="0" borderId="0" xfId="2" applyFont="1"/>
    <xf numFmtId="0" fontId="4" fillId="4" borderId="6" xfId="2" applyFont="1" applyFill="1" applyBorder="1"/>
    <xf numFmtId="0" fontId="4" fillId="4" borderId="7" xfId="2" applyFont="1" applyFill="1" applyBorder="1"/>
    <xf numFmtId="0" fontId="4" fillId="4" borderId="8" xfId="2" applyFont="1" applyFill="1" applyBorder="1"/>
    <xf numFmtId="167" fontId="6" fillId="0" borderId="0" xfId="2" applyNumberFormat="1" applyFont="1"/>
    <xf numFmtId="166" fontId="6" fillId="0" borderId="0" xfId="1" applyNumberFormat="1" applyFont="1" applyFill="1" applyBorder="1"/>
    <xf numFmtId="0" fontId="7" fillId="0" borderId="0" xfId="3" applyFont="1"/>
    <xf numFmtId="0" fontId="4" fillId="4" borderId="10" xfId="2" applyFont="1" applyFill="1" applyBorder="1"/>
    <xf numFmtId="0" fontId="4" fillId="4" borderId="12" xfId="2" applyFont="1" applyFill="1" applyBorder="1"/>
    <xf numFmtId="0" fontId="4" fillId="4" borderId="13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9" xfId="2" applyFont="1" applyFill="1" applyBorder="1" applyAlignment="1">
      <alignment horizontal="center" vertical="center" readingOrder="2"/>
    </xf>
    <xf numFmtId="0" fontId="9" fillId="4" borderId="2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8" fontId="6" fillId="0" borderId="0" xfId="2" applyNumberFormat="1" applyFont="1"/>
    <xf numFmtId="0" fontId="12" fillId="0" borderId="0" xfId="0" applyFont="1"/>
    <xf numFmtId="0" fontId="12" fillId="0" borderId="0" xfId="0" applyFont="1" applyAlignment="1">
      <alignment horizontal="right" readingOrder="2"/>
    </xf>
    <xf numFmtId="166" fontId="2" fillId="0" borderId="0" xfId="0" applyNumberFormat="1" applyFont="1"/>
    <xf numFmtId="166" fontId="6" fillId="3" borderId="17" xfId="1" applyNumberFormat="1" applyFont="1" applyFill="1" applyBorder="1" applyAlignment="1">
      <alignment horizontal="right"/>
    </xf>
    <xf numFmtId="165" fontId="26" fillId="3" borderId="17" xfId="1" applyNumberFormat="1" applyFont="1" applyFill="1" applyBorder="1" applyAlignment="1">
      <alignment horizontal="right"/>
    </xf>
    <xf numFmtId="166" fontId="26" fillId="3" borderId="17" xfId="1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166" fontId="6" fillId="2" borderId="17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2" fillId="2" borderId="17" xfId="0" applyNumberFormat="1" applyFont="1" applyFill="1" applyBorder="1"/>
    <xf numFmtId="165" fontId="24" fillId="2" borderId="17" xfId="1" applyNumberFormat="1" applyFont="1" applyFill="1" applyBorder="1" applyAlignment="1">
      <alignment horizontal="right"/>
    </xf>
    <xf numFmtId="166" fontId="25" fillId="3" borderId="17" xfId="1" applyNumberFormat="1" applyFont="1" applyFill="1" applyBorder="1" applyAlignment="1">
      <alignment horizontal="right"/>
    </xf>
    <xf numFmtId="165" fontId="27" fillId="3" borderId="17" xfId="4" applyNumberFormat="1" applyFont="1" applyFill="1" applyBorder="1" applyAlignment="1">
      <alignment horizontal="right" vertical="center"/>
    </xf>
    <xf numFmtId="165" fontId="25" fillId="3" borderId="17" xfId="1" applyNumberFormat="1" applyFont="1" applyFill="1" applyBorder="1" applyAlignment="1">
      <alignment horizontal="right"/>
    </xf>
    <xf numFmtId="166" fontId="25" fillId="2" borderId="17" xfId="1" applyNumberFormat="1" applyFont="1" applyFill="1" applyBorder="1" applyAlignment="1">
      <alignment horizontal="right"/>
    </xf>
    <xf numFmtId="165" fontId="25" fillId="2" borderId="17" xfId="1" applyNumberFormat="1" applyFont="1" applyFill="1" applyBorder="1" applyAlignment="1">
      <alignment horizontal="right"/>
    </xf>
    <xf numFmtId="165" fontId="6" fillId="0" borderId="18" xfId="1" applyNumberFormat="1" applyFont="1" applyFill="1" applyBorder="1" applyAlignment="1">
      <alignment horizontal="right"/>
    </xf>
    <xf numFmtId="165" fontId="6" fillId="2" borderId="17" xfId="4" applyNumberFormat="1" applyFont="1" applyFill="1" applyBorder="1" applyAlignment="1">
      <alignment horizontal="right"/>
    </xf>
    <xf numFmtId="165" fontId="8" fillId="3" borderId="17" xfId="4" applyNumberFormat="1" applyFont="1" applyFill="1" applyBorder="1" applyAlignment="1">
      <alignment horizontal="right" vertical="center"/>
    </xf>
    <xf numFmtId="166" fontId="4" fillId="3" borderId="17" xfId="1" applyNumberFormat="1" applyFont="1" applyFill="1" applyBorder="1" applyAlignment="1">
      <alignment horizontal="right"/>
    </xf>
    <xf numFmtId="165" fontId="4" fillId="3" borderId="17" xfId="1" applyNumberFormat="1" applyFont="1" applyFill="1" applyBorder="1" applyAlignment="1">
      <alignment horizontal="right"/>
    </xf>
    <xf numFmtId="166" fontId="4" fillId="2" borderId="17" xfId="1" applyNumberFormat="1" applyFont="1" applyFill="1" applyBorder="1" applyAlignment="1">
      <alignment horizontal="right"/>
    </xf>
    <xf numFmtId="165" fontId="4" fillId="2" borderId="17" xfId="1" applyNumberFormat="1" applyFont="1" applyFill="1" applyBorder="1" applyAlignment="1">
      <alignment horizontal="right"/>
    </xf>
    <xf numFmtId="166" fontId="27" fillId="3" borderId="17" xfId="1" applyNumberFormat="1" applyFont="1" applyFill="1" applyBorder="1" applyAlignment="1">
      <alignment horizontal="right"/>
    </xf>
    <xf numFmtId="165" fontId="25" fillId="2" borderId="17" xfId="4" applyNumberFormat="1" applyFont="1" applyFill="1" applyBorder="1" applyAlignment="1">
      <alignment horizontal="right"/>
    </xf>
    <xf numFmtId="166" fontId="6" fillId="0" borderId="19" xfId="1" applyNumberFormat="1" applyFont="1" applyFill="1" applyBorder="1" applyAlignment="1">
      <alignment horizontal="right"/>
    </xf>
    <xf numFmtId="165" fontId="6" fillId="3" borderId="17" xfId="4" applyNumberFormat="1" applyFont="1" applyFill="1" applyBorder="1" applyAlignment="1">
      <alignment horizontal="right"/>
    </xf>
    <xf numFmtId="166" fontId="8" fillId="3" borderId="17" xfId="1" applyNumberFormat="1" applyFont="1" applyFill="1" applyBorder="1" applyAlignment="1">
      <alignment horizontal="right" vertical="center"/>
    </xf>
    <xf numFmtId="166" fontId="27" fillId="2" borderId="17" xfId="1" applyNumberFormat="1" applyFont="1" applyFill="1" applyBorder="1" applyAlignment="1">
      <alignment horizontal="right" vertical="center"/>
    </xf>
    <xf numFmtId="165" fontId="25" fillId="3" borderId="17" xfId="4" applyNumberFormat="1" applyFont="1" applyFill="1" applyBorder="1" applyAlignment="1">
      <alignment horizontal="right"/>
    </xf>
    <xf numFmtId="165" fontId="28" fillId="3" borderId="17" xfId="1" applyNumberFormat="1" applyFont="1" applyFill="1" applyBorder="1" applyAlignment="1">
      <alignment horizontal="right"/>
    </xf>
    <xf numFmtId="165" fontId="26" fillId="2" borderId="17" xfId="1" applyNumberFormat="1" applyFont="1" applyFill="1" applyBorder="1" applyAlignment="1">
      <alignment horizontal="right"/>
    </xf>
    <xf numFmtId="165" fontId="24" fillId="3" borderId="17" xfId="1" applyNumberFormat="1" applyFont="1" applyFill="1" applyBorder="1" applyAlignment="1">
      <alignment horizontal="right"/>
    </xf>
    <xf numFmtId="166" fontId="27" fillId="3" borderId="17" xfId="1" applyNumberFormat="1" applyFont="1" applyFill="1" applyBorder="1" applyAlignment="1">
      <alignment horizontal="right" vertical="center"/>
    </xf>
    <xf numFmtId="165" fontId="27" fillId="3" borderId="17" xfId="1" applyNumberFormat="1" applyFont="1" applyFill="1" applyBorder="1" applyAlignment="1">
      <alignment horizontal="right"/>
    </xf>
    <xf numFmtId="165" fontId="27" fillId="2" borderId="17" xfId="1" applyNumberFormat="1" applyFont="1" applyFill="1" applyBorder="1" applyAlignment="1">
      <alignment horizontal="right"/>
    </xf>
    <xf numFmtId="165" fontId="6" fillId="0" borderId="15" xfId="1" applyNumberFormat="1" applyFont="1" applyFill="1" applyBorder="1" applyAlignment="1">
      <alignment horizontal="right"/>
    </xf>
    <xf numFmtId="9" fontId="25" fillId="3" borderId="17" xfId="1" applyNumberFormat="1" applyFont="1" applyFill="1" applyBorder="1" applyAlignment="1">
      <alignment horizontal="right"/>
    </xf>
    <xf numFmtId="165" fontId="27" fillId="3" borderId="17" xfId="4" applyNumberFormat="1" applyFont="1" applyFill="1" applyBorder="1" applyAlignment="1">
      <alignment horizontal="right"/>
    </xf>
    <xf numFmtId="0" fontId="23" fillId="5" borderId="14" xfId="2" applyFont="1" applyFill="1" applyBorder="1" applyAlignment="1">
      <alignment horizontal="right"/>
    </xf>
    <xf numFmtId="0" fontId="23" fillId="5" borderId="15" xfId="2" applyFont="1" applyFill="1" applyBorder="1" applyAlignment="1">
      <alignment horizontal="right"/>
    </xf>
    <xf numFmtId="0" fontId="23" fillId="5" borderId="16" xfId="2" applyFont="1" applyFill="1" applyBorder="1" applyAlignment="1">
      <alignment horizontal="right"/>
    </xf>
    <xf numFmtId="0" fontId="4" fillId="4" borderId="1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/>
    </xf>
    <xf numFmtId="0" fontId="4" fillId="4" borderId="1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7"/>
  <sheetViews>
    <sheetView rightToLeft="1" tabSelected="1" zoomScale="85" zoomScaleNormal="85" workbookViewId="0">
      <selection activeCell="N13" sqref="N13"/>
    </sheetView>
  </sheetViews>
  <sheetFormatPr defaultColWidth="9.125" defaultRowHeight="15" x14ac:dyDescent="0.2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9" width="9.125" style="1" customWidth="1"/>
    <col min="10" max="10" width="9.5" style="1" customWidth="1"/>
    <col min="11" max="12" width="9.125" style="1" customWidth="1"/>
    <col min="13" max="13" width="9.875" style="1" customWidth="1"/>
    <col min="14" max="14" width="9.75" style="1" customWidth="1"/>
    <col min="15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 x14ac:dyDescent="0.3">
      <c r="B1" s="24" t="s">
        <v>27</v>
      </c>
    </row>
    <row r="2" spans="1:26" ht="18.75" x14ac:dyDescent="0.3">
      <c r="B2" s="25" t="s">
        <v>26</v>
      </c>
      <c r="C2" s="63" t="s">
        <v>31</v>
      </c>
      <c r="D2" s="64"/>
      <c r="E2" s="64"/>
      <c r="F2" s="64"/>
      <c r="G2" s="64"/>
      <c r="H2" s="65"/>
    </row>
    <row r="3" spans="1:26" ht="18.75" x14ac:dyDescent="0.3">
      <c r="B3" s="24" t="s">
        <v>28</v>
      </c>
      <c r="C3" s="63" t="s">
        <v>29</v>
      </c>
      <c r="D3" s="64"/>
      <c r="E3" s="64"/>
      <c r="F3" s="64"/>
      <c r="G3" s="64"/>
      <c r="H3" s="65"/>
    </row>
    <row r="4" spans="1:26" x14ac:dyDescent="0.25">
      <c r="A4" s="13"/>
      <c r="B4" s="7"/>
      <c r="C4" s="23"/>
      <c r="D4" s="13"/>
      <c r="E4" s="13"/>
      <c r="F4" s="13"/>
      <c r="G4" s="13"/>
      <c r="H4" s="13"/>
    </row>
    <row r="5" spans="1:26" x14ac:dyDescent="0.25">
      <c r="A5" s="13"/>
      <c r="B5" s="13"/>
    </row>
    <row r="6" spans="1:26" ht="18.75" x14ac:dyDescent="0.3">
      <c r="A6" s="13"/>
      <c r="B6" s="21" t="s">
        <v>32</v>
      </c>
      <c r="C6" s="69" t="s">
        <v>22</v>
      </c>
      <c r="D6" s="70"/>
      <c r="E6" s="70"/>
      <c r="F6" s="70"/>
      <c r="G6" s="70"/>
      <c r="H6" s="71"/>
      <c r="I6" s="69" t="s">
        <v>25</v>
      </c>
      <c r="J6" s="70"/>
      <c r="K6" s="70"/>
      <c r="L6" s="70"/>
      <c r="M6" s="70"/>
      <c r="N6" s="71"/>
      <c r="O6" s="69" t="s">
        <v>24</v>
      </c>
      <c r="P6" s="70"/>
      <c r="Q6" s="70"/>
      <c r="R6" s="70"/>
      <c r="S6" s="70"/>
      <c r="T6" s="71"/>
      <c r="U6" s="69" t="s">
        <v>23</v>
      </c>
      <c r="V6" s="70"/>
      <c r="W6" s="70"/>
      <c r="X6" s="70"/>
      <c r="Y6" s="70"/>
      <c r="Z6" s="71"/>
    </row>
    <row r="7" spans="1:26" ht="18.75" x14ac:dyDescent="0.3">
      <c r="A7" s="13"/>
      <c r="B7" s="20">
        <v>2023</v>
      </c>
      <c r="C7" s="68" t="s">
        <v>21</v>
      </c>
      <c r="D7" s="66"/>
      <c r="E7" s="66" t="s">
        <v>20</v>
      </c>
      <c r="F7" s="66"/>
      <c r="G7" s="66" t="s">
        <v>19</v>
      </c>
      <c r="H7" s="67"/>
      <c r="I7" s="68" t="s">
        <v>21</v>
      </c>
      <c r="J7" s="66"/>
      <c r="K7" s="66" t="s">
        <v>20</v>
      </c>
      <c r="L7" s="66"/>
      <c r="M7" s="66" t="s">
        <v>19</v>
      </c>
      <c r="N7" s="67"/>
      <c r="O7" s="68" t="s">
        <v>21</v>
      </c>
      <c r="P7" s="66"/>
      <c r="Q7" s="66" t="s">
        <v>20</v>
      </c>
      <c r="R7" s="66"/>
      <c r="S7" s="66" t="s">
        <v>19</v>
      </c>
      <c r="T7" s="67"/>
      <c r="U7" s="68" t="s">
        <v>21</v>
      </c>
      <c r="V7" s="66"/>
      <c r="W7" s="66" t="s">
        <v>20</v>
      </c>
      <c r="X7" s="66"/>
      <c r="Y7" s="66" t="s">
        <v>19</v>
      </c>
      <c r="Z7" s="67"/>
    </row>
    <row r="8" spans="1:26" ht="21" customHeight="1" x14ac:dyDescent="0.25">
      <c r="A8" s="13"/>
      <c r="B8" s="13"/>
      <c r="C8" s="19" t="s">
        <v>18</v>
      </c>
      <c r="D8" s="18" t="s">
        <v>17</v>
      </c>
      <c r="E8" s="18" t="s">
        <v>18</v>
      </c>
      <c r="F8" s="18" t="s">
        <v>17</v>
      </c>
      <c r="G8" s="18" t="s">
        <v>18</v>
      </c>
      <c r="H8" s="17" t="s">
        <v>17</v>
      </c>
      <c r="I8" s="19" t="s">
        <v>18</v>
      </c>
      <c r="J8" s="18" t="s">
        <v>17</v>
      </c>
      <c r="K8" s="18" t="s">
        <v>18</v>
      </c>
      <c r="L8" s="18" t="s">
        <v>17</v>
      </c>
      <c r="M8" s="18" t="s">
        <v>18</v>
      </c>
      <c r="N8" s="17" t="s">
        <v>17</v>
      </c>
      <c r="O8" s="19" t="s">
        <v>18</v>
      </c>
      <c r="P8" s="18" t="s">
        <v>17</v>
      </c>
      <c r="Q8" s="18" t="s">
        <v>18</v>
      </c>
      <c r="R8" s="18" t="s">
        <v>17</v>
      </c>
      <c r="S8" s="18" t="s">
        <v>18</v>
      </c>
      <c r="T8" s="17" t="s">
        <v>17</v>
      </c>
      <c r="U8" s="19" t="s">
        <v>18</v>
      </c>
      <c r="V8" s="18" t="s">
        <v>17</v>
      </c>
      <c r="W8" s="18" t="s">
        <v>18</v>
      </c>
      <c r="X8" s="18" t="s">
        <v>17</v>
      </c>
      <c r="Y8" s="18" t="s">
        <v>18</v>
      </c>
      <c r="Z8" s="17" t="s">
        <v>17</v>
      </c>
    </row>
    <row r="9" spans="1:26" x14ac:dyDescent="0.25">
      <c r="A9" s="22"/>
      <c r="B9" s="16" t="s">
        <v>16</v>
      </c>
      <c r="C9" s="27">
        <v>1955</v>
      </c>
      <c r="D9" s="28">
        <f>C9/$C$21</f>
        <v>5.2372150338878619E-2</v>
      </c>
      <c r="E9" s="27">
        <f>C9</f>
        <v>1955</v>
      </c>
      <c r="F9" s="54">
        <f>D9</f>
        <v>5.2372150338878619E-2</v>
      </c>
      <c r="G9" s="27">
        <v>84347</v>
      </c>
      <c r="H9" s="30">
        <f>G9/$G$21</f>
        <v>6.2480092327156955E-2</v>
      </c>
      <c r="I9" s="31">
        <f>I34-C34</f>
        <v>6125</v>
      </c>
      <c r="J9" s="55">
        <f>I9/33261</f>
        <v>0.18414960464207331</v>
      </c>
      <c r="K9" s="31">
        <f>I9</f>
        <v>6125</v>
      </c>
      <c r="L9" s="32">
        <f>J9</f>
        <v>0.18414960464207331</v>
      </c>
      <c r="M9" s="31">
        <v>174082</v>
      </c>
      <c r="N9" s="32">
        <v>0.12528121019337474</v>
      </c>
      <c r="O9" s="27">
        <f>O34-I34</f>
        <v>-1512</v>
      </c>
      <c r="P9" s="56">
        <f>O9/25016</f>
        <v>-6.0441317556763671E-2</v>
      </c>
      <c r="Q9" s="27">
        <f>O9</f>
        <v>-1512</v>
      </c>
      <c r="R9" s="56">
        <f>P9</f>
        <v>-6.0441317556763671E-2</v>
      </c>
      <c r="S9" s="27">
        <v>151573</v>
      </c>
      <c r="T9" s="50">
        <f>S9/1443793</f>
        <v>0.10498250095408414</v>
      </c>
      <c r="U9" s="31">
        <f>U34-O34</f>
        <v>2946</v>
      </c>
      <c r="V9" s="55">
        <f>U9/11085</f>
        <v>0.26576454668470906</v>
      </c>
      <c r="W9" s="31">
        <f>U9</f>
        <v>2946</v>
      </c>
      <c r="X9" s="55">
        <f>V9</f>
        <v>0.26576454668470906</v>
      </c>
      <c r="Y9" s="31">
        <f t="shared" ref="Y9:Y21" si="0">Y34</f>
        <v>72939</v>
      </c>
      <c r="Z9" s="41">
        <f>Y9/1455425</f>
        <v>5.0115258429668311E-2</v>
      </c>
    </row>
    <row r="10" spans="1:26" x14ac:dyDescent="0.25">
      <c r="A10" s="22"/>
      <c r="B10" s="15" t="s">
        <v>15</v>
      </c>
      <c r="C10" s="27">
        <v>2016</v>
      </c>
      <c r="D10" s="28">
        <f t="shared" ref="D10:D20" si="1">C10/$C$21</f>
        <v>5.4006268584746442E-2</v>
      </c>
      <c r="E10" s="27">
        <f t="shared" ref="E10:E20" si="2">C10</f>
        <v>2016</v>
      </c>
      <c r="F10" s="54">
        <f t="shared" ref="F10:F20" si="3">D10</f>
        <v>5.4006268584746442E-2</v>
      </c>
      <c r="G10" s="27">
        <v>248756</v>
      </c>
      <c r="H10" s="30">
        <f t="shared" ref="H10:H20" si="4">G10/$G$21</f>
        <v>0.18426616058584486</v>
      </c>
      <c r="I10" s="31">
        <f t="shared" ref="I10:I21" si="5">I35-C35</f>
        <v>2559</v>
      </c>
      <c r="J10" s="55">
        <f t="shared" ref="J10:J21" si="6">I10/33261</f>
        <v>7.6936953188418866E-2</v>
      </c>
      <c r="K10" s="31">
        <f t="shared" ref="K10:K21" si="7">I10</f>
        <v>2559</v>
      </c>
      <c r="L10" s="32">
        <f t="shared" ref="L10:L21" si="8">J10</f>
        <v>7.6936953188418866E-2</v>
      </c>
      <c r="M10" s="31">
        <v>267273</v>
      </c>
      <c r="N10" s="32">
        <v>0.19234777226832095</v>
      </c>
      <c r="O10" s="27">
        <f t="shared" ref="O10:O21" si="9">O35-I35</f>
        <v>-555</v>
      </c>
      <c r="P10" s="56">
        <f t="shared" ref="P10:P21" si="10">O10/25016</f>
        <v>-2.2185801087304124E-2</v>
      </c>
      <c r="Q10" s="27">
        <f t="shared" ref="Q10:Q21" si="11">O10</f>
        <v>-555</v>
      </c>
      <c r="R10" s="56">
        <f t="shared" ref="R10:R21" si="12">P10</f>
        <v>-2.2185801087304124E-2</v>
      </c>
      <c r="S10" s="27">
        <v>248875</v>
      </c>
      <c r="T10" s="50">
        <f t="shared" ref="T10:T21" si="13">S10/1443793</f>
        <v>0.17237581841718308</v>
      </c>
      <c r="U10" s="31">
        <f t="shared" ref="U10:U21" si="14">U35-O35</f>
        <v>5657</v>
      </c>
      <c r="V10" s="55">
        <f t="shared" ref="V10:V21" si="15">U10/11085</f>
        <v>0.51032927379341453</v>
      </c>
      <c r="W10" s="31">
        <f t="shared" ref="W10:W21" si="16">U10</f>
        <v>5657</v>
      </c>
      <c r="X10" s="55">
        <f t="shared" ref="X10:X21" si="17">V10</f>
        <v>0.51032927379341453</v>
      </c>
      <c r="Y10" s="31">
        <f t="shared" si="0"/>
        <v>254922</v>
      </c>
      <c r="Z10" s="41">
        <f t="shared" ref="Z10:Z21" si="18">Y10/1455425</f>
        <v>0.17515296219317381</v>
      </c>
    </row>
    <row r="11" spans="1:26" x14ac:dyDescent="0.25">
      <c r="A11" s="22"/>
      <c r="B11" s="15" t="s">
        <v>14</v>
      </c>
      <c r="C11" s="27">
        <v>0</v>
      </c>
      <c r="D11" s="28">
        <f t="shared" si="1"/>
        <v>0</v>
      </c>
      <c r="E11" s="27">
        <f t="shared" si="2"/>
        <v>0</v>
      </c>
      <c r="F11" s="54">
        <f t="shared" si="3"/>
        <v>0</v>
      </c>
      <c r="G11" s="27">
        <v>0</v>
      </c>
      <c r="H11" s="30">
        <f t="shared" si="4"/>
        <v>0</v>
      </c>
      <c r="I11" s="31">
        <f t="shared" si="5"/>
        <v>0</v>
      </c>
      <c r="J11" s="55">
        <f t="shared" si="6"/>
        <v>0</v>
      </c>
      <c r="K11" s="31">
        <f t="shared" si="7"/>
        <v>0</v>
      </c>
      <c r="L11" s="32">
        <f t="shared" si="8"/>
        <v>0</v>
      </c>
      <c r="M11" s="31">
        <v>0</v>
      </c>
      <c r="N11" s="32">
        <v>0</v>
      </c>
      <c r="O11" s="27">
        <f t="shared" si="9"/>
        <v>0</v>
      </c>
      <c r="P11" s="30">
        <f t="shared" si="10"/>
        <v>0</v>
      </c>
      <c r="Q11" s="27">
        <f t="shared" si="11"/>
        <v>0</v>
      </c>
      <c r="R11" s="30">
        <f t="shared" si="12"/>
        <v>0</v>
      </c>
      <c r="S11" s="27">
        <v>0</v>
      </c>
      <c r="T11" s="50">
        <f t="shared" si="13"/>
        <v>0</v>
      </c>
      <c r="U11" s="31">
        <f t="shared" si="14"/>
        <v>0</v>
      </c>
      <c r="V11" s="55">
        <f t="shared" si="15"/>
        <v>0</v>
      </c>
      <c r="W11" s="31">
        <f t="shared" si="16"/>
        <v>0</v>
      </c>
      <c r="X11" s="55">
        <f t="shared" si="17"/>
        <v>0</v>
      </c>
      <c r="Y11" s="31">
        <f t="shared" si="0"/>
        <v>0</v>
      </c>
      <c r="Z11" s="41">
        <f t="shared" si="18"/>
        <v>0</v>
      </c>
    </row>
    <row r="12" spans="1:26" x14ac:dyDescent="0.25">
      <c r="A12" s="22"/>
      <c r="B12" s="15" t="s">
        <v>13</v>
      </c>
      <c r="C12" s="27">
        <v>1503</v>
      </c>
      <c r="D12" s="28">
        <f t="shared" si="1"/>
        <v>4.0263602025235073E-2</v>
      </c>
      <c r="E12" s="27">
        <f t="shared" si="2"/>
        <v>1503</v>
      </c>
      <c r="F12" s="54">
        <f t="shared" si="3"/>
        <v>4.0263602025235073E-2</v>
      </c>
      <c r="G12" s="27">
        <v>210367</v>
      </c>
      <c r="H12" s="30">
        <f t="shared" si="4"/>
        <v>0.15582948513387587</v>
      </c>
      <c r="I12" s="31">
        <f t="shared" si="5"/>
        <v>2686</v>
      </c>
      <c r="J12" s="55">
        <f t="shared" si="6"/>
        <v>8.0755238868344306E-2</v>
      </c>
      <c r="K12" s="31">
        <f t="shared" si="7"/>
        <v>2686</v>
      </c>
      <c r="L12" s="32">
        <f t="shared" si="8"/>
        <v>8.0755238868344306E-2</v>
      </c>
      <c r="M12" s="31">
        <v>194708</v>
      </c>
      <c r="N12" s="32">
        <v>0.14012507826387341</v>
      </c>
      <c r="O12" s="27">
        <f t="shared" si="9"/>
        <v>623</v>
      </c>
      <c r="P12" s="30">
        <f t="shared" si="10"/>
        <v>2.4904061400703548E-2</v>
      </c>
      <c r="Q12" s="27">
        <f t="shared" si="11"/>
        <v>623</v>
      </c>
      <c r="R12" s="30">
        <f t="shared" si="12"/>
        <v>2.4904061400703548E-2</v>
      </c>
      <c r="S12" s="27">
        <v>262218</v>
      </c>
      <c r="T12" s="50">
        <f t="shared" si="13"/>
        <v>0.18161744793055515</v>
      </c>
      <c r="U12" s="31">
        <f t="shared" si="14"/>
        <v>6481</v>
      </c>
      <c r="V12" s="55">
        <f t="shared" si="15"/>
        <v>0.58466396030672074</v>
      </c>
      <c r="W12" s="31">
        <f t="shared" si="16"/>
        <v>6481</v>
      </c>
      <c r="X12" s="55">
        <f t="shared" si="17"/>
        <v>0.58466396030672074</v>
      </c>
      <c r="Y12" s="31">
        <f t="shared" si="0"/>
        <v>225102</v>
      </c>
      <c r="Z12" s="41">
        <f t="shared" si="18"/>
        <v>0.15466410155109334</v>
      </c>
    </row>
    <row r="13" spans="1:26" x14ac:dyDescent="0.25">
      <c r="A13" s="22"/>
      <c r="B13" s="15" t="s">
        <v>12</v>
      </c>
      <c r="C13" s="27">
        <v>2059</v>
      </c>
      <c r="D13" s="28">
        <f t="shared" si="1"/>
        <v>5.5158188003964749E-2</v>
      </c>
      <c r="E13" s="27">
        <f t="shared" si="2"/>
        <v>2059</v>
      </c>
      <c r="F13" s="54">
        <f t="shared" si="3"/>
        <v>5.5158188003964749E-2</v>
      </c>
      <c r="G13" s="27">
        <v>80082</v>
      </c>
      <c r="H13" s="30">
        <f t="shared" si="4"/>
        <v>5.9320790943879251E-2</v>
      </c>
      <c r="I13" s="31">
        <f t="shared" si="5"/>
        <v>1338</v>
      </c>
      <c r="J13" s="55">
        <f t="shared" si="6"/>
        <v>4.0227293226301072E-2</v>
      </c>
      <c r="K13" s="31">
        <f t="shared" si="7"/>
        <v>1338</v>
      </c>
      <c r="L13" s="32">
        <f t="shared" si="8"/>
        <v>4.0227293226301072E-2</v>
      </c>
      <c r="M13" s="31">
        <v>80058</v>
      </c>
      <c r="N13" s="32">
        <v>5.7615164839909895E-2</v>
      </c>
      <c r="O13" s="27">
        <f t="shared" si="9"/>
        <v>1349</v>
      </c>
      <c r="P13" s="30">
        <f t="shared" si="10"/>
        <v>5.3925487687879754E-2</v>
      </c>
      <c r="Q13" s="27">
        <f t="shared" si="11"/>
        <v>1349</v>
      </c>
      <c r="R13" s="30">
        <f t="shared" si="12"/>
        <v>5.3925487687879754E-2</v>
      </c>
      <c r="S13" s="27">
        <v>77975</v>
      </c>
      <c r="T13" s="50">
        <f t="shared" si="13"/>
        <v>5.4007049487010947E-2</v>
      </c>
      <c r="U13" s="31">
        <f t="shared" si="14"/>
        <v>788</v>
      </c>
      <c r="V13" s="55">
        <f t="shared" si="15"/>
        <v>7.108705457825891E-2</v>
      </c>
      <c r="W13" s="31">
        <f t="shared" si="16"/>
        <v>788</v>
      </c>
      <c r="X13" s="55">
        <f t="shared" si="17"/>
        <v>7.108705457825891E-2</v>
      </c>
      <c r="Y13" s="31">
        <f t="shared" si="0"/>
        <v>77096</v>
      </c>
      <c r="Z13" s="41">
        <f t="shared" si="18"/>
        <v>5.2971468814950962E-2</v>
      </c>
    </row>
    <row r="14" spans="1:26" x14ac:dyDescent="0.25">
      <c r="A14" s="22"/>
      <c r="B14" s="15" t="s">
        <v>11</v>
      </c>
      <c r="C14" s="27">
        <v>7691</v>
      </c>
      <c r="D14" s="28">
        <f t="shared" si="1"/>
        <v>0.20603284309785957</v>
      </c>
      <c r="E14" s="27">
        <f t="shared" si="2"/>
        <v>7691</v>
      </c>
      <c r="F14" s="54">
        <f t="shared" si="3"/>
        <v>0.20603284309785957</v>
      </c>
      <c r="G14" s="27">
        <v>71693</v>
      </c>
      <c r="H14" s="30">
        <f t="shared" si="4"/>
        <v>5.3106634014379449E-2</v>
      </c>
      <c r="I14" s="31">
        <f t="shared" si="5"/>
        <v>4838</v>
      </c>
      <c r="J14" s="55">
        <f t="shared" si="6"/>
        <v>0.14545563873605724</v>
      </c>
      <c r="K14" s="31">
        <f t="shared" si="7"/>
        <v>4838</v>
      </c>
      <c r="L14" s="32">
        <f t="shared" si="8"/>
        <v>0.14545563873605724</v>
      </c>
      <c r="M14" s="31">
        <v>26497</v>
      </c>
      <c r="N14" s="32">
        <v>1.9069037732182825E-2</v>
      </c>
      <c r="O14" s="27">
        <f t="shared" si="9"/>
        <v>1671</v>
      </c>
      <c r="P14" s="30">
        <f t="shared" si="10"/>
        <v>6.6797249760153499E-2</v>
      </c>
      <c r="Q14" s="27">
        <f t="shared" si="11"/>
        <v>1671</v>
      </c>
      <c r="R14" s="30">
        <f t="shared" si="12"/>
        <v>6.6797249760153499E-2</v>
      </c>
      <c r="S14" s="27">
        <v>45155</v>
      </c>
      <c r="T14" s="50">
        <f t="shared" si="13"/>
        <v>3.1275258987957417E-2</v>
      </c>
      <c r="U14" s="31">
        <f t="shared" si="14"/>
        <v>1901</v>
      </c>
      <c r="V14" s="55">
        <f t="shared" si="15"/>
        <v>0.17149300857013983</v>
      </c>
      <c r="W14" s="31">
        <f t="shared" si="16"/>
        <v>1901</v>
      </c>
      <c r="X14" s="55">
        <f t="shared" si="17"/>
        <v>0.17149300857013983</v>
      </c>
      <c r="Y14" s="31">
        <f t="shared" si="0"/>
        <v>46060</v>
      </c>
      <c r="Z14" s="41">
        <f t="shared" si="18"/>
        <v>3.1647113386124325E-2</v>
      </c>
    </row>
    <row r="15" spans="1:26" x14ac:dyDescent="0.25">
      <c r="A15" s="22"/>
      <c r="B15" s="15" t="s">
        <v>10</v>
      </c>
      <c r="C15" s="27">
        <v>1303</v>
      </c>
      <c r="D15" s="28">
        <f t="shared" si="1"/>
        <v>3.4905837284684826E-2</v>
      </c>
      <c r="E15" s="27">
        <f t="shared" si="2"/>
        <v>1303</v>
      </c>
      <c r="F15" s="54">
        <f t="shared" si="3"/>
        <v>3.4905837284684826E-2</v>
      </c>
      <c r="G15" s="27">
        <v>53383</v>
      </c>
      <c r="H15" s="30">
        <f t="shared" si="4"/>
        <v>3.9543490209499092E-2</v>
      </c>
      <c r="I15" s="31">
        <f t="shared" si="5"/>
        <v>1336</v>
      </c>
      <c r="J15" s="55">
        <f t="shared" si="6"/>
        <v>4.0167162743152643E-2</v>
      </c>
      <c r="K15" s="31">
        <f t="shared" si="7"/>
        <v>1336</v>
      </c>
      <c r="L15" s="32">
        <f t="shared" si="8"/>
        <v>4.0167162743152643E-2</v>
      </c>
      <c r="M15" s="31">
        <v>50227</v>
      </c>
      <c r="N15" s="32">
        <v>3.6146754658049847E-2</v>
      </c>
      <c r="O15" s="27">
        <f t="shared" si="9"/>
        <v>1667</v>
      </c>
      <c r="P15" s="30">
        <f t="shared" si="10"/>
        <v>6.6637352094659416E-2</v>
      </c>
      <c r="Q15" s="27">
        <f t="shared" si="11"/>
        <v>1667</v>
      </c>
      <c r="R15" s="30">
        <f t="shared" si="12"/>
        <v>6.6637352094659416E-2</v>
      </c>
      <c r="S15" s="27">
        <v>37330</v>
      </c>
      <c r="T15" s="50">
        <f t="shared" si="13"/>
        <v>2.5855506987497515E-2</v>
      </c>
      <c r="U15" s="31">
        <f t="shared" si="14"/>
        <v>1770</v>
      </c>
      <c r="V15" s="55">
        <f t="shared" si="15"/>
        <v>0.15967523680649526</v>
      </c>
      <c r="W15" s="31">
        <f t="shared" si="16"/>
        <v>1770</v>
      </c>
      <c r="X15" s="55">
        <f t="shared" si="17"/>
        <v>0.15967523680649526</v>
      </c>
      <c r="Y15" s="31">
        <f t="shared" si="0"/>
        <v>38913</v>
      </c>
      <c r="Z15" s="41">
        <f t="shared" si="18"/>
        <v>2.6736520260405038E-2</v>
      </c>
    </row>
    <row r="16" spans="1:26" x14ac:dyDescent="0.25">
      <c r="A16" s="22"/>
      <c r="B16" s="15" t="s">
        <v>9</v>
      </c>
      <c r="C16" s="27">
        <v>1601</v>
      </c>
      <c r="D16" s="28">
        <f t="shared" si="1"/>
        <v>4.2888906748104694E-2</v>
      </c>
      <c r="E16" s="27">
        <f t="shared" si="2"/>
        <v>1601</v>
      </c>
      <c r="F16" s="54">
        <f t="shared" si="3"/>
        <v>4.2888906748104694E-2</v>
      </c>
      <c r="G16" s="27">
        <v>68344</v>
      </c>
      <c r="H16" s="30">
        <f t="shared" si="4"/>
        <v>5.0625860196654472E-2</v>
      </c>
      <c r="I16" s="31">
        <f t="shared" si="5"/>
        <v>1352</v>
      </c>
      <c r="J16" s="55">
        <f t="shared" si="6"/>
        <v>4.06482066083401E-2</v>
      </c>
      <c r="K16" s="31">
        <f t="shared" si="7"/>
        <v>1352</v>
      </c>
      <c r="L16" s="32">
        <f t="shared" si="8"/>
        <v>4.06482066083401E-2</v>
      </c>
      <c r="M16" s="31">
        <v>33898</v>
      </c>
      <c r="N16" s="32">
        <v>2.4395299129921628E-2</v>
      </c>
      <c r="O16" s="27">
        <f t="shared" si="9"/>
        <v>-467</v>
      </c>
      <c r="P16" s="56">
        <f t="shared" si="10"/>
        <v>-1.8668052446434283E-2</v>
      </c>
      <c r="Q16" s="27">
        <f t="shared" si="11"/>
        <v>-467</v>
      </c>
      <c r="R16" s="56">
        <f t="shared" si="12"/>
        <v>-1.8668052446434283E-2</v>
      </c>
      <c r="S16" s="27">
        <v>32004</v>
      </c>
      <c r="T16" s="50">
        <f t="shared" si="13"/>
        <v>2.2166612526865002E-2</v>
      </c>
      <c r="U16" s="31">
        <f t="shared" si="14"/>
        <v>3809</v>
      </c>
      <c r="V16" s="55">
        <f t="shared" si="15"/>
        <v>0.34361750112764999</v>
      </c>
      <c r="W16" s="31">
        <f t="shared" si="16"/>
        <v>3809</v>
      </c>
      <c r="X16" s="55">
        <f t="shared" si="17"/>
        <v>0.34361750112764999</v>
      </c>
      <c r="Y16" s="31">
        <f t="shared" si="0"/>
        <v>53985</v>
      </c>
      <c r="Z16" s="41">
        <f t="shared" si="18"/>
        <v>3.7092258275074293E-2</v>
      </c>
    </row>
    <row r="17" spans="1:26" x14ac:dyDescent="0.25">
      <c r="A17" s="22"/>
      <c r="B17" s="15" t="s">
        <v>8</v>
      </c>
      <c r="C17" s="27">
        <v>1420</v>
      </c>
      <c r="D17" s="28">
        <f t="shared" si="1"/>
        <v>3.8040129657906721E-2</v>
      </c>
      <c r="E17" s="27">
        <f t="shared" si="2"/>
        <v>1420</v>
      </c>
      <c r="F17" s="54">
        <f t="shared" si="3"/>
        <v>3.8040129657906721E-2</v>
      </c>
      <c r="G17" s="27">
        <v>74234</v>
      </c>
      <c r="H17" s="30">
        <f t="shared" si="4"/>
        <v>5.4988881333232591E-2</v>
      </c>
      <c r="I17" s="31">
        <f t="shared" si="5"/>
        <v>1839</v>
      </c>
      <c r="J17" s="55">
        <f t="shared" si="6"/>
        <v>5.5289979254983315E-2</v>
      </c>
      <c r="K17" s="31">
        <f t="shared" si="7"/>
        <v>1839</v>
      </c>
      <c r="L17" s="32">
        <f t="shared" si="8"/>
        <v>5.5289979254983315E-2</v>
      </c>
      <c r="M17" s="31">
        <v>79467</v>
      </c>
      <c r="N17" s="32">
        <v>5.7189841169316247E-2</v>
      </c>
      <c r="O17" s="27">
        <f t="shared" si="9"/>
        <v>2472</v>
      </c>
      <c r="P17" s="30">
        <f t="shared" si="10"/>
        <v>9.8816757275343781E-2</v>
      </c>
      <c r="Q17" s="27">
        <f t="shared" si="11"/>
        <v>2472</v>
      </c>
      <c r="R17" s="30">
        <f t="shared" si="12"/>
        <v>9.8816757275343781E-2</v>
      </c>
      <c r="S17" s="27">
        <v>79108</v>
      </c>
      <c r="T17" s="50">
        <f t="shared" si="13"/>
        <v>5.4791788019473708E-2</v>
      </c>
      <c r="U17" s="31">
        <f t="shared" si="14"/>
        <v>-836</v>
      </c>
      <c r="V17" s="34">
        <f t="shared" si="15"/>
        <v>-7.5417230491655385E-2</v>
      </c>
      <c r="W17" s="31">
        <f t="shared" si="16"/>
        <v>-836</v>
      </c>
      <c r="X17" s="34">
        <f t="shared" si="17"/>
        <v>-7.5417230491655385E-2</v>
      </c>
      <c r="Y17" s="31">
        <f t="shared" si="0"/>
        <v>95291</v>
      </c>
      <c r="Z17" s="41">
        <f t="shared" si="18"/>
        <v>6.5472971812357214E-2</v>
      </c>
    </row>
    <row r="18" spans="1:26" x14ac:dyDescent="0.25">
      <c r="A18" s="22"/>
      <c r="B18" s="15" t="s">
        <v>7</v>
      </c>
      <c r="C18" s="27">
        <v>2267</v>
      </c>
      <c r="D18" s="28">
        <f t="shared" si="1"/>
        <v>6.0730263334136995E-2</v>
      </c>
      <c r="E18" s="27">
        <f t="shared" si="2"/>
        <v>2267</v>
      </c>
      <c r="F18" s="54">
        <f t="shared" si="3"/>
        <v>6.0730263334136995E-2</v>
      </c>
      <c r="G18" s="27">
        <v>126116</v>
      </c>
      <c r="H18" s="30">
        <f t="shared" si="4"/>
        <v>9.3420504865990808E-2</v>
      </c>
      <c r="I18" s="31">
        <f t="shared" si="5"/>
        <v>374</v>
      </c>
      <c r="J18" s="55">
        <f t="shared" si="6"/>
        <v>1.1244400348756803E-2</v>
      </c>
      <c r="K18" s="31">
        <f t="shared" si="7"/>
        <v>374</v>
      </c>
      <c r="L18" s="32">
        <f t="shared" si="8"/>
        <v>1.1244400348756803E-2</v>
      </c>
      <c r="M18" s="31">
        <v>126576</v>
      </c>
      <c r="N18" s="32">
        <v>9.1092671622778926E-2</v>
      </c>
      <c r="O18" s="27">
        <f t="shared" si="9"/>
        <v>1273</v>
      </c>
      <c r="P18" s="30">
        <f t="shared" si="10"/>
        <v>5.0887432043492165E-2</v>
      </c>
      <c r="Q18" s="27">
        <f t="shared" si="11"/>
        <v>1273</v>
      </c>
      <c r="R18" s="30">
        <f t="shared" si="12"/>
        <v>5.0887432043492165E-2</v>
      </c>
      <c r="S18" s="27">
        <v>123748</v>
      </c>
      <c r="T18" s="50">
        <f t="shared" si="13"/>
        <v>8.5710347674493509E-2</v>
      </c>
      <c r="U18" s="31">
        <f t="shared" si="14"/>
        <v>2020</v>
      </c>
      <c r="V18" s="55">
        <f t="shared" si="15"/>
        <v>0.18222823635543528</v>
      </c>
      <c r="W18" s="31">
        <f t="shared" si="16"/>
        <v>2020</v>
      </c>
      <c r="X18" s="55">
        <f t="shared" si="17"/>
        <v>0.18222823635543528</v>
      </c>
      <c r="Y18" s="31">
        <f t="shared" si="0"/>
        <v>205780</v>
      </c>
      <c r="Z18" s="41">
        <f t="shared" si="18"/>
        <v>0.14138825428998403</v>
      </c>
    </row>
    <row r="19" spans="1:26" x14ac:dyDescent="0.25">
      <c r="A19" s="22"/>
      <c r="B19" s="15" t="s">
        <v>6</v>
      </c>
      <c r="C19" s="27">
        <v>0</v>
      </c>
      <c r="D19" s="28">
        <f t="shared" si="1"/>
        <v>0</v>
      </c>
      <c r="E19" s="27">
        <f t="shared" si="2"/>
        <v>0</v>
      </c>
      <c r="F19" s="54">
        <f t="shared" si="3"/>
        <v>0</v>
      </c>
      <c r="G19" s="27">
        <v>0</v>
      </c>
      <c r="H19" s="30">
        <f t="shared" si="4"/>
        <v>0</v>
      </c>
      <c r="I19" s="31">
        <f t="shared" si="5"/>
        <v>0</v>
      </c>
      <c r="J19" s="55">
        <f t="shared" si="6"/>
        <v>0</v>
      </c>
      <c r="K19" s="31">
        <f t="shared" si="7"/>
        <v>0</v>
      </c>
      <c r="L19" s="32">
        <f t="shared" si="8"/>
        <v>0</v>
      </c>
      <c r="M19" s="31">
        <v>0</v>
      </c>
      <c r="N19" s="32">
        <v>0</v>
      </c>
      <c r="O19" s="27">
        <f t="shared" si="9"/>
        <v>0</v>
      </c>
      <c r="P19" s="30">
        <f t="shared" si="10"/>
        <v>0</v>
      </c>
      <c r="Q19" s="27">
        <f t="shared" si="11"/>
        <v>0</v>
      </c>
      <c r="R19" s="30">
        <f t="shared" si="12"/>
        <v>0</v>
      </c>
      <c r="S19" s="27">
        <v>0</v>
      </c>
      <c r="T19" s="50">
        <f t="shared" si="13"/>
        <v>0</v>
      </c>
      <c r="U19" s="31">
        <f t="shared" si="14"/>
        <v>0</v>
      </c>
      <c r="V19" s="55">
        <f t="shared" si="15"/>
        <v>0</v>
      </c>
      <c r="W19" s="31">
        <f t="shared" si="16"/>
        <v>0</v>
      </c>
      <c r="X19" s="55">
        <f t="shared" si="17"/>
        <v>0</v>
      </c>
      <c r="Y19" s="31">
        <f t="shared" si="0"/>
        <v>0</v>
      </c>
      <c r="Z19" s="41">
        <f t="shared" si="18"/>
        <v>0</v>
      </c>
    </row>
    <row r="20" spans="1:26" x14ac:dyDescent="0.25">
      <c r="A20" s="22"/>
      <c r="B20" s="15" t="s">
        <v>5</v>
      </c>
      <c r="C20" s="27">
        <v>15514</v>
      </c>
      <c r="D20" s="28">
        <f t="shared" si="1"/>
        <v>0.41560181092448228</v>
      </c>
      <c r="E20" s="27">
        <f t="shared" si="2"/>
        <v>15514</v>
      </c>
      <c r="F20" s="54">
        <f t="shared" si="3"/>
        <v>0.41560181092448228</v>
      </c>
      <c r="G20" s="27">
        <v>332660</v>
      </c>
      <c r="H20" s="30">
        <f t="shared" si="4"/>
        <v>0.24641810038948667</v>
      </c>
      <c r="I20" s="31">
        <f t="shared" si="5"/>
        <v>10814</v>
      </c>
      <c r="J20" s="55">
        <f t="shared" si="6"/>
        <v>0.32512552238357234</v>
      </c>
      <c r="K20" s="31">
        <f t="shared" si="7"/>
        <v>10814</v>
      </c>
      <c r="L20" s="32">
        <f t="shared" si="8"/>
        <v>0.32512552238357234</v>
      </c>
      <c r="M20" s="31">
        <v>356744</v>
      </c>
      <c r="N20" s="32">
        <v>0.25673717012227154</v>
      </c>
      <c r="O20" s="27">
        <f t="shared" si="9"/>
        <v>18495</v>
      </c>
      <c r="P20" s="30">
        <f t="shared" si="10"/>
        <v>0.73932683082826989</v>
      </c>
      <c r="Q20" s="27">
        <f t="shared" si="11"/>
        <v>18495</v>
      </c>
      <c r="R20" s="30">
        <f t="shared" si="12"/>
        <v>0.73932683082826989</v>
      </c>
      <c r="S20" s="27">
        <v>385807</v>
      </c>
      <c r="T20" s="50">
        <f t="shared" si="13"/>
        <v>0.26721766901487953</v>
      </c>
      <c r="U20" s="31">
        <f t="shared" si="14"/>
        <v>-13451</v>
      </c>
      <c r="V20" s="34">
        <f t="shared" si="15"/>
        <v>-1.2134415877311682</v>
      </c>
      <c r="W20" s="31">
        <f t="shared" si="16"/>
        <v>-13451</v>
      </c>
      <c r="X20" s="34">
        <f t="shared" si="17"/>
        <v>-1.2134415877311682</v>
      </c>
      <c r="Y20" s="31">
        <f t="shared" si="0"/>
        <v>385337</v>
      </c>
      <c r="Z20" s="41">
        <f t="shared" si="18"/>
        <v>0.26475909098716871</v>
      </c>
    </row>
    <row r="21" spans="1:26" x14ac:dyDescent="0.25">
      <c r="A21" s="22"/>
      <c r="B21" s="14" t="s">
        <v>0</v>
      </c>
      <c r="C21" s="57">
        <f>SUM(C9:C20)</f>
        <v>37329</v>
      </c>
      <c r="D21" s="36">
        <v>1</v>
      </c>
      <c r="E21" s="57">
        <f>SUM(E9:E20)</f>
        <v>37329</v>
      </c>
      <c r="F21" s="58">
        <f>D21</f>
        <v>1</v>
      </c>
      <c r="G21" s="57">
        <f>SUM(G9:G20)</f>
        <v>1349982</v>
      </c>
      <c r="H21" s="36">
        <v>1</v>
      </c>
      <c r="I21" s="38">
        <f t="shared" si="5"/>
        <v>33261</v>
      </c>
      <c r="J21" s="59">
        <f t="shared" si="6"/>
        <v>1</v>
      </c>
      <c r="K21" s="38">
        <f t="shared" si="7"/>
        <v>33261</v>
      </c>
      <c r="L21" s="39">
        <f t="shared" si="8"/>
        <v>1</v>
      </c>
      <c r="M21" s="52">
        <v>1389530</v>
      </c>
      <c r="N21" s="39">
        <v>1</v>
      </c>
      <c r="O21" s="47">
        <f t="shared" si="9"/>
        <v>25016</v>
      </c>
      <c r="P21" s="58">
        <f t="shared" si="10"/>
        <v>1</v>
      </c>
      <c r="Q21" s="47">
        <f t="shared" si="11"/>
        <v>25016</v>
      </c>
      <c r="R21" s="58">
        <f t="shared" si="12"/>
        <v>1</v>
      </c>
      <c r="S21" s="57">
        <f>SUM(S9:S20)</f>
        <v>1443793</v>
      </c>
      <c r="T21" s="62">
        <f t="shared" si="13"/>
        <v>1</v>
      </c>
      <c r="U21" s="38">
        <f t="shared" si="14"/>
        <v>11085</v>
      </c>
      <c r="V21" s="59">
        <f t="shared" si="15"/>
        <v>1</v>
      </c>
      <c r="W21" s="38">
        <f t="shared" si="16"/>
        <v>11085</v>
      </c>
      <c r="X21" s="59">
        <f t="shared" si="17"/>
        <v>1</v>
      </c>
      <c r="Y21" s="52">
        <f t="shared" si="0"/>
        <v>1455425</v>
      </c>
      <c r="Z21" s="48">
        <f t="shared" si="18"/>
        <v>1</v>
      </c>
    </row>
    <row r="22" spans="1:26" x14ac:dyDescent="0.25">
      <c r="A22" s="13"/>
      <c r="B22" s="13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</row>
    <row r="23" spans="1:26" x14ac:dyDescent="0.25">
      <c r="A23" s="13"/>
      <c r="B23" s="4" t="s">
        <v>4</v>
      </c>
      <c r="C23" s="27">
        <f>C25-C24</f>
        <v>9139</v>
      </c>
      <c r="D23" s="28">
        <f>C23/$C$21</f>
        <v>0.24482305981944333</v>
      </c>
      <c r="E23" s="29">
        <f>C23</f>
        <v>9139</v>
      </c>
      <c r="F23" s="28">
        <f>D23</f>
        <v>0.24482305981944333</v>
      </c>
      <c r="G23" s="27">
        <f>G25-G24</f>
        <v>1008241</v>
      </c>
      <c r="H23" s="30">
        <f>G23/$G$25</f>
        <v>0.7468551432537619</v>
      </c>
      <c r="I23" s="31">
        <f>I48-C48</f>
        <v>19373</v>
      </c>
      <c r="J23" s="32">
        <f>I23/33261</f>
        <v>0.58245392501728754</v>
      </c>
      <c r="K23" s="31">
        <f>I23</f>
        <v>19373</v>
      </c>
      <c r="L23" s="32">
        <f>J23</f>
        <v>0.58245392501728754</v>
      </c>
      <c r="M23" s="31">
        <f>M25-M24</f>
        <v>1022040</v>
      </c>
      <c r="N23" s="32">
        <f>N48</f>
        <v>0.73552927968449766</v>
      </c>
      <c r="O23" s="27">
        <f>O25-O24</f>
        <v>9038</v>
      </c>
      <c r="P23" s="30">
        <f>O23/O25</f>
        <v>0.3612887751838823</v>
      </c>
      <c r="Q23" s="27">
        <f>O23</f>
        <v>9038</v>
      </c>
      <c r="R23" s="30">
        <f>P23</f>
        <v>0.3612887751838823</v>
      </c>
      <c r="S23" s="27">
        <f>S48</f>
        <v>1066249</v>
      </c>
      <c r="T23" s="30">
        <f>T48</f>
        <v>0.73850545057359329</v>
      </c>
      <c r="U23" s="31">
        <f>U48-O48</f>
        <v>19854</v>
      </c>
      <c r="V23" s="32">
        <f>U23/11085</f>
        <v>1.7910690121786197</v>
      </c>
      <c r="W23" s="31">
        <f>U23</f>
        <v>19854</v>
      </c>
      <c r="X23" s="32">
        <f>V23</f>
        <v>1.7910690121786197</v>
      </c>
      <c r="Y23" s="31">
        <f>Y48</f>
        <v>1083930</v>
      </c>
      <c r="Z23" s="32">
        <f>Z48</f>
        <v>0.74475153305735442</v>
      </c>
    </row>
    <row r="24" spans="1:26" x14ac:dyDescent="0.25">
      <c r="A24" s="13"/>
      <c r="B24" s="3" t="s">
        <v>3</v>
      </c>
      <c r="C24" s="27">
        <v>28190</v>
      </c>
      <c r="D24" s="30">
        <f>C24/$C$21</f>
        <v>0.7551769401805567</v>
      </c>
      <c r="E24" s="27">
        <f>C24</f>
        <v>28190</v>
      </c>
      <c r="F24" s="30">
        <f t="shared" ref="F24:F25" si="19">D24</f>
        <v>0.7551769401805567</v>
      </c>
      <c r="G24" s="27">
        <v>341741</v>
      </c>
      <c r="H24" s="30">
        <f>G24/$G$25</f>
        <v>0.2531448567462381</v>
      </c>
      <c r="I24" s="31">
        <f>I49-C49</f>
        <v>13888</v>
      </c>
      <c r="J24" s="32">
        <f>I24/33261</f>
        <v>0.41754607498271251</v>
      </c>
      <c r="K24" s="31">
        <f>I24</f>
        <v>13888</v>
      </c>
      <c r="L24" s="32">
        <f>J24</f>
        <v>0.41754607498271251</v>
      </c>
      <c r="M24" s="31">
        <v>367490</v>
      </c>
      <c r="N24" s="32">
        <f>N49</f>
        <v>0.26447072031550234</v>
      </c>
      <c r="O24" s="27">
        <f>O49-K49</f>
        <v>15978</v>
      </c>
      <c r="P24" s="28">
        <f>O24/O25</f>
        <v>0.63871122481611764</v>
      </c>
      <c r="Q24" s="27">
        <f>O24</f>
        <v>15978</v>
      </c>
      <c r="R24" s="30">
        <f>P24</f>
        <v>0.63871122481611764</v>
      </c>
      <c r="S24" s="27">
        <f>S49</f>
        <v>377544</v>
      </c>
      <c r="T24" s="30">
        <f>T49</f>
        <v>0.26149454942640671</v>
      </c>
      <c r="U24" s="31">
        <f t="shared" ref="U24:U25" si="20">U49-O49</f>
        <v>-8769</v>
      </c>
      <c r="V24" s="34">
        <f t="shared" ref="V24:V25" si="21">U24/11085</f>
        <v>-0.7910690121786198</v>
      </c>
      <c r="W24" s="31">
        <f t="shared" ref="W24:W25" si="22">U24</f>
        <v>-8769</v>
      </c>
      <c r="X24" s="34">
        <f t="shared" ref="X24:X25" si="23">V24</f>
        <v>-0.7910690121786198</v>
      </c>
      <c r="Y24" s="31">
        <f t="shared" ref="Y24:Z25" si="24">Y49</f>
        <v>371495</v>
      </c>
      <c r="Z24" s="32">
        <f t="shared" si="24"/>
        <v>0.25524846694264564</v>
      </c>
    </row>
    <row r="25" spans="1:26" x14ac:dyDescent="0.25">
      <c r="A25" s="13"/>
      <c r="B25" s="2" t="s">
        <v>0</v>
      </c>
      <c r="C25" s="35">
        <f>C21</f>
        <v>37329</v>
      </c>
      <c r="D25" s="37">
        <v>1</v>
      </c>
      <c r="E25" s="35">
        <f t="shared" ref="E25:H25" si="25">SUM(E23:E24)</f>
        <v>37329</v>
      </c>
      <c r="F25" s="37">
        <f t="shared" si="19"/>
        <v>1</v>
      </c>
      <c r="G25" s="35">
        <f>G21</f>
        <v>1349982</v>
      </c>
      <c r="H25" s="37">
        <f t="shared" si="25"/>
        <v>1</v>
      </c>
      <c r="I25" s="38">
        <f>I21</f>
        <v>33261</v>
      </c>
      <c r="J25" s="39">
        <f t="shared" ref="J25:M25" si="26">J21</f>
        <v>1</v>
      </c>
      <c r="K25" s="38">
        <f t="shared" si="26"/>
        <v>33261</v>
      </c>
      <c r="L25" s="39">
        <v>100</v>
      </c>
      <c r="M25" s="38">
        <f t="shared" si="26"/>
        <v>1389530</v>
      </c>
      <c r="N25" s="39">
        <v>1</v>
      </c>
      <c r="O25" s="35">
        <f>O21</f>
        <v>25016</v>
      </c>
      <c r="P25" s="61">
        <f t="shared" ref="P25:T25" si="27">P21</f>
        <v>1</v>
      </c>
      <c r="Q25" s="35">
        <f t="shared" si="27"/>
        <v>25016</v>
      </c>
      <c r="R25" s="37">
        <f t="shared" si="27"/>
        <v>1</v>
      </c>
      <c r="S25" s="35">
        <f t="shared" si="27"/>
        <v>1443793</v>
      </c>
      <c r="T25" s="37">
        <f t="shared" si="27"/>
        <v>1</v>
      </c>
      <c r="U25" s="38">
        <f t="shared" si="20"/>
        <v>11085</v>
      </c>
      <c r="V25" s="39">
        <f t="shared" si="21"/>
        <v>1</v>
      </c>
      <c r="W25" s="38">
        <f t="shared" si="22"/>
        <v>11085</v>
      </c>
      <c r="X25" s="39">
        <f t="shared" si="23"/>
        <v>1</v>
      </c>
      <c r="Y25" s="38">
        <f t="shared" si="24"/>
        <v>1455425</v>
      </c>
      <c r="Z25" s="39">
        <f t="shared" si="24"/>
        <v>1</v>
      </c>
    </row>
    <row r="26" spans="1:26" x14ac:dyDescent="0.25">
      <c r="A26" s="13"/>
      <c r="B26" s="7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60"/>
      <c r="O26" s="6"/>
      <c r="P26" s="5"/>
      <c r="Q26" s="6"/>
      <c r="R26" s="5"/>
      <c r="S26" s="6"/>
      <c r="T26" s="5"/>
      <c r="U26" s="6"/>
      <c r="V26" s="5"/>
      <c r="W26" s="6"/>
      <c r="X26" s="5"/>
      <c r="Y26" s="6"/>
      <c r="Z26" s="5"/>
    </row>
    <row r="27" spans="1:26" x14ac:dyDescent="0.25">
      <c r="A27" s="13"/>
      <c r="B27" s="4" t="s">
        <v>2</v>
      </c>
      <c r="C27" s="27">
        <f>C9+C10+C12+C14+C15+C16</f>
        <v>16069</v>
      </c>
      <c r="D27" s="28">
        <f>C27/$C$29</f>
        <v>0.43046960807950924</v>
      </c>
      <c r="E27" s="29">
        <f>C27</f>
        <v>16069</v>
      </c>
      <c r="F27" s="28">
        <f>D27</f>
        <v>0.43046960807950924</v>
      </c>
      <c r="G27" s="27">
        <f>G9+G10+G12+G14+G15+G16</f>
        <v>736890</v>
      </c>
      <c r="H27" s="30">
        <f>G27/$G$29</f>
        <v>0.54585172246741065</v>
      </c>
      <c r="I27" s="31">
        <f>I52-C52</f>
        <v>18896</v>
      </c>
      <c r="J27" s="32">
        <f>I27/33261</f>
        <v>0.56811280478638648</v>
      </c>
      <c r="K27" s="31">
        <f>I27</f>
        <v>18896</v>
      </c>
      <c r="L27" s="32">
        <f>J27</f>
        <v>0.56811280478638648</v>
      </c>
      <c r="M27" s="31">
        <f>M52</f>
        <v>746685</v>
      </c>
      <c r="N27" s="33">
        <f>N52</f>
        <v>0.53736515224572334</v>
      </c>
      <c r="O27" s="27">
        <f>O29-O28</f>
        <v>1427</v>
      </c>
      <c r="P27" s="30">
        <f>O27/25016</f>
        <v>5.7043492165014392E-2</v>
      </c>
      <c r="Q27" s="27">
        <f>O27</f>
        <v>1427</v>
      </c>
      <c r="R27" s="30">
        <f>P27</f>
        <v>5.7043492165014392E-2</v>
      </c>
      <c r="S27" s="27">
        <f>S29-S28</f>
        <v>777155</v>
      </c>
      <c r="T27" s="30">
        <f>S27/1443793</f>
        <v>0.53827314580414232</v>
      </c>
      <c r="U27" s="31">
        <f>U29-U28</f>
        <v>22564</v>
      </c>
      <c r="V27" s="32">
        <f>U27/11085</f>
        <v>2.0355435272891294</v>
      </c>
      <c r="W27" s="31">
        <f>U27</f>
        <v>22564</v>
      </c>
      <c r="X27" s="32">
        <f>V27</f>
        <v>2.0355435272891294</v>
      </c>
      <c r="Y27" s="31">
        <f>Y29-Y28</f>
        <v>691921</v>
      </c>
      <c r="Z27" s="32">
        <f>Y27/1455425</f>
        <v>0.47540821409553913</v>
      </c>
    </row>
    <row r="28" spans="1:26" x14ac:dyDescent="0.25">
      <c r="A28" s="13"/>
      <c r="B28" s="3" t="s">
        <v>1</v>
      </c>
      <c r="C28" s="27">
        <f>C29-C27</f>
        <v>21260</v>
      </c>
      <c r="D28" s="30">
        <f>C28/$C$29</f>
        <v>0.56953039192049082</v>
      </c>
      <c r="E28" s="27">
        <f>C28</f>
        <v>21260</v>
      </c>
      <c r="F28" s="30">
        <f t="shared" ref="F28:F29" si="28">D28</f>
        <v>0.56953039192049082</v>
      </c>
      <c r="G28" s="27">
        <f>G29-G27</f>
        <v>613092</v>
      </c>
      <c r="H28" s="30">
        <f>G28/$G$29</f>
        <v>0.45414827753258935</v>
      </c>
      <c r="I28" s="31">
        <f>I53-C53</f>
        <v>14365</v>
      </c>
      <c r="J28" s="32">
        <f>I28/33261</f>
        <v>0.43188719521361352</v>
      </c>
      <c r="K28" s="31">
        <f>I28</f>
        <v>14365</v>
      </c>
      <c r="L28" s="32">
        <f>J28</f>
        <v>0.43188719521361352</v>
      </c>
      <c r="M28" s="31">
        <f>M53</f>
        <v>642845</v>
      </c>
      <c r="N28" s="33">
        <f>N53</f>
        <v>0.4626348477542766</v>
      </c>
      <c r="O28" s="27">
        <f>O13+O17+O18+O20</f>
        <v>23589</v>
      </c>
      <c r="P28" s="30">
        <f t="shared" ref="P28:P29" si="29">O28/25016</f>
        <v>0.94295650783498564</v>
      </c>
      <c r="Q28" s="27">
        <f t="shared" ref="Q28:Q29" si="30">O28</f>
        <v>23589</v>
      </c>
      <c r="R28" s="30">
        <f t="shared" ref="R28:R29" si="31">P28</f>
        <v>0.94295650783498564</v>
      </c>
      <c r="S28" s="27">
        <f>S13+S17+S18+S20</f>
        <v>666638</v>
      </c>
      <c r="T28" s="30">
        <f t="shared" ref="T28:T29" si="32">S28/1443793</f>
        <v>0.46172685419585774</v>
      </c>
      <c r="U28" s="31">
        <f>U13+U17+U18+U20</f>
        <v>-11479</v>
      </c>
      <c r="V28" s="34">
        <f t="shared" ref="V28:V29" si="33">U28/11085</f>
        <v>-1.0355435272891294</v>
      </c>
      <c r="W28" s="31">
        <f t="shared" ref="W28:W29" si="34">U28</f>
        <v>-11479</v>
      </c>
      <c r="X28" s="34">
        <f t="shared" ref="X28:X29" si="35">V28</f>
        <v>-1.0355435272891294</v>
      </c>
      <c r="Y28" s="31">
        <v>763504</v>
      </c>
      <c r="Z28" s="32">
        <f t="shared" ref="Z28:Z29" si="36">Y28/1455425</f>
        <v>0.52459178590446087</v>
      </c>
    </row>
    <row r="29" spans="1:26" x14ac:dyDescent="0.25">
      <c r="A29" s="13"/>
      <c r="B29" s="2" t="s">
        <v>0</v>
      </c>
      <c r="C29" s="35">
        <f>C21</f>
        <v>37329</v>
      </c>
      <c r="D29" s="36">
        <v>1</v>
      </c>
      <c r="E29" s="35">
        <f t="shared" ref="E29:H29" si="37">SUM(E27:E28)</f>
        <v>37329</v>
      </c>
      <c r="F29" s="37">
        <f t="shared" si="28"/>
        <v>1</v>
      </c>
      <c r="G29" s="35">
        <f>G21</f>
        <v>1349982</v>
      </c>
      <c r="H29" s="37">
        <f t="shared" si="37"/>
        <v>1</v>
      </c>
      <c r="I29" s="38">
        <f>I21</f>
        <v>33261</v>
      </c>
      <c r="J29" s="39">
        <v>1</v>
      </c>
      <c r="K29" s="38">
        <f t="shared" ref="K29:M29" si="38">K21</f>
        <v>33261</v>
      </c>
      <c r="L29" s="39">
        <v>1</v>
      </c>
      <c r="M29" s="38">
        <f t="shared" si="38"/>
        <v>1389530</v>
      </c>
      <c r="N29" s="39">
        <v>1</v>
      </c>
      <c r="O29" s="35">
        <f>O21</f>
        <v>25016</v>
      </c>
      <c r="P29" s="37">
        <f t="shared" si="29"/>
        <v>1</v>
      </c>
      <c r="Q29" s="35">
        <f t="shared" si="30"/>
        <v>25016</v>
      </c>
      <c r="R29" s="37">
        <f t="shared" si="31"/>
        <v>1</v>
      </c>
      <c r="S29" s="35">
        <f>S21</f>
        <v>1443793</v>
      </c>
      <c r="T29" s="37">
        <f t="shared" si="32"/>
        <v>1</v>
      </c>
      <c r="U29" s="38">
        <f>U21</f>
        <v>11085</v>
      </c>
      <c r="V29" s="39">
        <f t="shared" si="33"/>
        <v>1</v>
      </c>
      <c r="W29" s="38">
        <f t="shared" si="34"/>
        <v>11085</v>
      </c>
      <c r="X29" s="39">
        <f t="shared" si="35"/>
        <v>1</v>
      </c>
      <c r="Y29" s="38">
        <f>Y46</f>
        <v>1455425</v>
      </c>
      <c r="Z29" s="39">
        <f t="shared" si="36"/>
        <v>1</v>
      </c>
    </row>
    <row r="31" spans="1:26" ht="18.75" x14ac:dyDescent="0.3">
      <c r="B31" s="21" t="s">
        <v>30</v>
      </c>
      <c r="C31" s="69" t="s">
        <v>22</v>
      </c>
      <c r="D31" s="70"/>
      <c r="E31" s="70"/>
      <c r="F31" s="70"/>
      <c r="G31" s="70"/>
      <c r="H31" s="71"/>
      <c r="I31" s="69" t="s">
        <v>25</v>
      </c>
      <c r="J31" s="70"/>
      <c r="K31" s="70"/>
      <c r="L31" s="70"/>
      <c r="M31" s="70"/>
      <c r="N31" s="71"/>
      <c r="O31" s="69" t="s">
        <v>24</v>
      </c>
      <c r="P31" s="70"/>
      <c r="Q31" s="70"/>
      <c r="R31" s="70"/>
      <c r="S31" s="70"/>
      <c r="T31" s="71"/>
      <c r="U31" s="69" t="s">
        <v>23</v>
      </c>
      <c r="V31" s="70"/>
      <c r="W31" s="70"/>
      <c r="X31" s="70"/>
      <c r="Y31" s="70"/>
      <c r="Z31" s="71"/>
    </row>
    <row r="32" spans="1:26" ht="24.75" customHeight="1" x14ac:dyDescent="0.3">
      <c r="B32" s="20">
        <v>2023</v>
      </c>
      <c r="C32" s="68" t="s">
        <v>21</v>
      </c>
      <c r="D32" s="66"/>
      <c r="E32" s="66" t="s">
        <v>20</v>
      </c>
      <c r="F32" s="66"/>
      <c r="G32" s="66" t="s">
        <v>19</v>
      </c>
      <c r="H32" s="67"/>
      <c r="I32" s="68" t="s">
        <v>21</v>
      </c>
      <c r="J32" s="66"/>
      <c r="K32" s="66" t="s">
        <v>20</v>
      </c>
      <c r="L32" s="66"/>
      <c r="M32" s="66" t="s">
        <v>19</v>
      </c>
      <c r="N32" s="67"/>
      <c r="O32" s="68" t="s">
        <v>21</v>
      </c>
      <c r="P32" s="66"/>
      <c r="Q32" s="66" t="s">
        <v>20</v>
      </c>
      <c r="R32" s="66"/>
      <c r="S32" s="66" t="s">
        <v>19</v>
      </c>
      <c r="T32" s="67"/>
      <c r="U32" s="68" t="s">
        <v>21</v>
      </c>
      <c r="V32" s="66"/>
      <c r="W32" s="66" t="s">
        <v>20</v>
      </c>
      <c r="X32" s="66"/>
      <c r="Y32" s="66" t="s">
        <v>19</v>
      </c>
      <c r="Z32" s="67"/>
    </row>
    <row r="33" spans="2:26" x14ac:dyDescent="0.25">
      <c r="B33" s="13"/>
      <c r="C33" s="19" t="s">
        <v>18</v>
      </c>
      <c r="D33" s="18" t="s">
        <v>17</v>
      </c>
      <c r="E33" s="18" t="s">
        <v>18</v>
      </c>
      <c r="F33" s="18" t="s">
        <v>17</v>
      </c>
      <c r="G33" s="18" t="s">
        <v>18</v>
      </c>
      <c r="H33" s="17" t="s">
        <v>17</v>
      </c>
      <c r="I33" s="19" t="s">
        <v>18</v>
      </c>
      <c r="J33" s="18" t="s">
        <v>17</v>
      </c>
      <c r="K33" s="18" t="s">
        <v>18</v>
      </c>
      <c r="L33" s="18" t="s">
        <v>17</v>
      </c>
      <c r="M33" s="18" t="s">
        <v>18</v>
      </c>
      <c r="N33" s="17" t="s">
        <v>17</v>
      </c>
      <c r="O33" s="19" t="s">
        <v>18</v>
      </c>
      <c r="P33" s="18" t="s">
        <v>17</v>
      </c>
      <c r="Q33" s="18" t="s">
        <v>18</v>
      </c>
      <c r="R33" s="18" t="s">
        <v>17</v>
      </c>
      <c r="S33" s="18" t="s">
        <v>18</v>
      </c>
      <c r="T33" s="17" t="s">
        <v>17</v>
      </c>
      <c r="U33" s="19" t="s">
        <v>18</v>
      </c>
      <c r="V33" s="18" t="s">
        <v>17</v>
      </c>
      <c r="W33" s="18" t="s">
        <v>18</v>
      </c>
      <c r="X33" s="18" t="s">
        <v>17</v>
      </c>
      <c r="Y33" s="18" t="s">
        <v>18</v>
      </c>
      <c r="Z33" s="17" t="s">
        <v>17</v>
      </c>
    </row>
    <row r="34" spans="2:26" x14ac:dyDescent="0.25">
      <c r="B34" s="16" t="s">
        <v>16</v>
      </c>
      <c r="C34" s="27">
        <f>C9</f>
        <v>1955</v>
      </c>
      <c r="D34" s="30">
        <f>C34/$C$21</f>
        <v>5.2372150338878619E-2</v>
      </c>
      <c r="E34" s="27">
        <f>C34</f>
        <v>1955</v>
      </c>
      <c r="F34" s="30">
        <f>D34</f>
        <v>5.2372150338878619E-2</v>
      </c>
      <c r="G34" s="27">
        <f>G9</f>
        <v>84347</v>
      </c>
      <c r="H34" s="30">
        <f>G34/$G$21</f>
        <v>6.2480092327156955E-2</v>
      </c>
      <c r="I34" s="31">
        <v>8080</v>
      </c>
      <c r="J34" s="32">
        <f>I34/70590</f>
        <v>0.11446380507153987</v>
      </c>
      <c r="K34" s="31">
        <f>I34</f>
        <v>8080</v>
      </c>
      <c r="L34" s="32">
        <f>J34</f>
        <v>0.11446380507153987</v>
      </c>
      <c r="M34" s="31">
        <v>174082</v>
      </c>
      <c r="N34" s="32">
        <f>M34/1389530</f>
        <v>0.12528121019337474</v>
      </c>
      <c r="O34" s="27">
        <v>6568</v>
      </c>
      <c r="P34" s="30">
        <f>O34/95606</f>
        <v>6.8698617241595719E-2</v>
      </c>
      <c r="Q34" s="27">
        <f>O34</f>
        <v>6568</v>
      </c>
      <c r="R34" s="30">
        <f>P34</f>
        <v>6.8698617241595719E-2</v>
      </c>
      <c r="S34" s="27">
        <f>S9</f>
        <v>151573</v>
      </c>
      <c r="T34" s="50">
        <f>T9</f>
        <v>0.10498250095408414</v>
      </c>
      <c r="U34" s="31">
        <v>9514</v>
      </c>
      <c r="V34" s="32">
        <f>U34/106691</f>
        <v>8.9173407316455927E-2</v>
      </c>
      <c r="W34" s="31">
        <f>U34</f>
        <v>9514</v>
      </c>
      <c r="X34" s="32">
        <f>V34</f>
        <v>8.9173407316455927E-2</v>
      </c>
      <c r="Y34" s="31">
        <v>72939</v>
      </c>
      <c r="Z34" s="41">
        <f>Y34/1455425</f>
        <v>5.0115258429668311E-2</v>
      </c>
    </row>
    <row r="35" spans="2:26" x14ac:dyDescent="0.25">
      <c r="B35" s="15" t="s">
        <v>15</v>
      </c>
      <c r="C35" s="27">
        <f t="shared" ref="C35:C46" si="39">C10</f>
        <v>2016</v>
      </c>
      <c r="D35" s="28">
        <f t="shared" ref="D35:D45" si="40">C35/$C$21</f>
        <v>5.4006268584746442E-2</v>
      </c>
      <c r="E35" s="29">
        <f t="shared" ref="E35:E45" si="41">C35</f>
        <v>2016</v>
      </c>
      <c r="F35" s="28">
        <f t="shared" ref="F35:F45" si="42">D35</f>
        <v>5.4006268584746442E-2</v>
      </c>
      <c r="G35" s="27">
        <f t="shared" ref="G35:G46" si="43">G10</f>
        <v>248756</v>
      </c>
      <c r="H35" s="30">
        <f t="shared" ref="H35:H45" si="44">G35/$G$21</f>
        <v>0.18426616058584486</v>
      </c>
      <c r="I35" s="31">
        <v>4575</v>
      </c>
      <c r="J35" s="32">
        <f t="shared" ref="J35:J46" si="45">I35/70590</f>
        <v>6.4810879728006796E-2</v>
      </c>
      <c r="K35" s="31">
        <f t="shared" ref="K35:K46" si="46">I35</f>
        <v>4575</v>
      </c>
      <c r="L35" s="32">
        <f t="shared" ref="L35:L46" si="47">J35</f>
        <v>6.4810879728006796E-2</v>
      </c>
      <c r="M35" s="31">
        <v>267273</v>
      </c>
      <c r="N35" s="32">
        <f t="shared" ref="N35:N46" si="48">M35/1389530</f>
        <v>0.19234777226832095</v>
      </c>
      <c r="O35" s="27">
        <v>4020</v>
      </c>
      <c r="P35" s="30">
        <f t="shared" ref="P35:P46" si="49">O35/95606</f>
        <v>4.2047570236177646E-2</v>
      </c>
      <c r="Q35" s="27">
        <f t="shared" ref="Q35:Q46" si="50">O35</f>
        <v>4020</v>
      </c>
      <c r="R35" s="30">
        <f t="shared" ref="R35:R46" si="51">P35</f>
        <v>4.2047570236177646E-2</v>
      </c>
      <c r="S35" s="27">
        <f t="shared" ref="S35:T46" si="52">S10</f>
        <v>248875</v>
      </c>
      <c r="T35" s="50">
        <f t="shared" si="52"/>
        <v>0.17237581841718308</v>
      </c>
      <c r="U35" s="31">
        <v>9677</v>
      </c>
      <c r="V35" s="32">
        <f t="shared" ref="V35:V46" si="53">U35/106691</f>
        <v>9.0701183792447349E-2</v>
      </c>
      <c r="W35" s="31">
        <f t="shared" ref="W35:W46" si="54">U35</f>
        <v>9677</v>
      </c>
      <c r="X35" s="32">
        <f t="shared" ref="X35:X46" si="55">V35</f>
        <v>9.0701183792447349E-2</v>
      </c>
      <c r="Y35" s="31">
        <v>254922</v>
      </c>
      <c r="Z35" s="41">
        <f t="shared" ref="Z35:Z46" si="56">Y35/1455425</f>
        <v>0.17515296219317381</v>
      </c>
    </row>
    <row r="36" spans="2:26" x14ac:dyDescent="0.25">
      <c r="B36" s="15" t="s">
        <v>14</v>
      </c>
      <c r="C36" s="27">
        <f t="shared" si="39"/>
        <v>0</v>
      </c>
      <c r="D36" s="30">
        <f t="shared" si="40"/>
        <v>0</v>
      </c>
      <c r="E36" s="27">
        <f t="shared" si="41"/>
        <v>0</v>
      </c>
      <c r="F36" s="30">
        <f t="shared" si="42"/>
        <v>0</v>
      </c>
      <c r="G36" s="27">
        <f t="shared" si="43"/>
        <v>0</v>
      </c>
      <c r="H36" s="30">
        <f t="shared" si="44"/>
        <v>0</v>
      </c>
      <c r="I36" s="31">
        <v>0</v>
      </c>
      <c r="J36" s="32">
        <f t="shared" si="45"/>
        <v>0</v>
      </c>
      <c r="K36" s="31">
        <f t="shared" si="46"/>
        <v>0</v>
      </c>
      <c r="L36" s="32">
        <f t="shared" si="47"/>
        <v>0</v>
      </c>
      <c r="M36" s="31">
        <v>0</v>
      </c>
      <c r="N36" s="32">
        <f t="shared" si="48"/>
        <v>0</v>
      </c>
      <c r="O36" s="27">
        <v>0</v>
      </c>
      <c r="P36" s="30">
        <f t="shared" si="49"/>
        <v>0</v>
      </c>
      <c r="Q36" s="27">
        <f t="shared" si="50"/>
        <v>0</v>
      </c>
      <c r="R36" s="30">
        <f t="shared" si="51"/>
        <v>0</v>
      </c>
      <c r="S36" s="27">
        <f t="shared" si="52"/>
        <v>0</v>
      </c>
      <c r="T36" s="50">
        <f t="shared" si="52"/>
        <v>0</v>
      </c>
      <c r="U36" s="31">
        <v>0</v>
      </c>
      <c r="V36" s="32">
        <f t="shared" si="53"/>
        <v>0</v>
      </c>
      <c r="W36" s="31">
        <f t="shared" si="54"/>
        <v>0</v>
      </c>
      <c r="X36" s="32">
        <f t="shared" si="55"/>
        <v>0</v>
      </c>
      <c r="Y36" s="31">
        <v>0</v>
      </c>
      <c r="Z36" s="41">
        <f t="shared" si="56"/>
        <v>0</v>
      </c>
    </row>
    <row r="37" spans="2:26" x14ac:dyDescent="0.25">
      <c r="B37" s="15" t="s">
        <v>13</v>
      </c>
      <c r="C37" s="27">
        <f t="shared" si="39"/>
        <v>1503</v>
      </c>
      <c r="D37" s="30">
        <f t="shared" si="40"/>
        <v>4.0263602025235073E-2</v>
      </c>
      <c r="E37" s="27">
        <f t="shared" si="41"/>
        <v>1503</v>
      </c>
      <c r="F37" s="30">
        <f t="shared" si="42"/>
        <v>4.0263602025235073E-2</v>
      </c>
      <c r="G37" s="27">
        <f t="shared" si="43"/>
        <v>210367</v>
      </c>
      <c r="H37" s="30">
        <f t="shared" si="44"/>
        <v>0.15582948513387587</v>
      </c>
      <c r="I37" s="31">
        <v>4189</v>
      </c>
      <c r="J37" s="32">
        <f t="shared" si="45"/>
        <v>5.9342683099589177E-2</v>
      </c>
      <c r="K37" s="31">
        <f t="shared" si="46"/>
        <v>4189</v>
      </c>
      <c r="L37" s="32">
        <f t="shared" si="47"/>
        <v>5.9342683099589177E-2</v>
      </c>
      <c r="M37" s="31">
        <v>194708</v>
      </c>
      <c r="N37" s="32">
        <f t="shared" si="48"/>
        <v>0.14012507826387341</v>
      </c>
      <c r="O37" s="27">
        <v>4812</v>
      </c>
      <c r="P37" s="30">
        <f t="shared" si="49"/>
        <v>5.0331569148379808E-2</v>
      </c>
      <c r="Q37" s="27">
        <f t="shared" si="50"/>
        <v>4812</v>
      </c>
      <c r="R37" s="30">
        <f t="shared" si="51"/>
        <v>5.0331569148379808E-2</v>
      </c>
      <c r="S37" s="27">
        <f t="shared" si="52"/>
        <v>262218</v>
      </c>
      <c r="T37" s="50">
        <f t="shared" si="52"/>
        <v>0.18161744793055515</v>
      </c>
      <c r="U37" s="31">
        <v>11293</v>
      </c>
      <c r="V37" s="32">
        <f t="shared" si="53"/>
        <v>0.10584772848693892</v>
      </c>
      <c r="W37" s="31">
        <f t="shared" si="54"/>
        <v>11293</v>
      </c>
      <c r="X37" s="32">
        <f t="shared" si="55"/>
        <v>0.10584772848693892</v>
      </c>
      <c r="Y37" s="31">
        <v>225102</v>
      </c>
      <c r="Z37" s="41">
        <f t="shared" si="56"/>
        <v>0.15466410155109334</v>
      </c>
    </row>
    <row r="38" spans="2:26" x14ac:dyDescent="0.25">
      <c r="B38" s="15" t="s">
        <v>12</v>
      </c>
      <c r="C38" s="27">
        <f t="shared" si="39"/>
        <v>2059</v>
      </c>
      <c r="D38" s="30">
        <f t="shared" si="40"/>
        <v>5.5158188003964749E-2</v>
      </c>
      <c r="E38" s="27">
        <f t="shared" si="41"/>
        <v>2059</v>
      </c>
      <c r="F38" s="30">
        <f t="shared" si="42"/>
        <v>5.5158188003964749E-2</v>
      </c>
      <c r="G38" s="27">
        <f t="shared" si="43"/>
        <v>80082</v>
      </c>
      <c r="H38" s="30">
        <f t="shared" si="44"/>
        <v>5.9320790943879251E-2</v>
      </c>
      <c r="I38" s="31">
        <v>3397</v>
      </c>
      <c r="J38" s="32">
        <f t="shared" si="45"/>
        <v>4.8122963592576853E-2</v>
      </c>
      <c r="K38" s="31">
        <f t="shared" si="46"/>
        <v>3397</v>
      </c>
      <c r="L38" s="32">
        <f t="shared" si="47"/>
        <v>4.8122963592576853E-2</v>
      </c>
      <c r="M38" s="31">
        <v>80058</v>
      </c>
      <c r="N38" s="32">
        <f t="shared" si="48"/>
        <v>5.7615164839909895E-2</v>
      </c>
      <c r="O38" s="27">
        <v>4746</v>
      </c>
      <c r="P38" s="30">
        <f t="shared" si="49"/>
        <v>4.9641235905696295E-2</v>
      </c>
      <c r="Q38" s="27">
        <f t="shared" si="50"/>
        <v>4746</v>
      </c>
      <c r="R38" s="30">
        <f t="shared" si="51"/>
        <v>4.9641235905696295E-2</v>
      </c>
      <c r="S38" s="27">
        <f t="shared" si="52"/>
        <v>77975</v>
      </c>
      <c r="T38" s="50">
        <f t="shared" si="52"/>
        <v>5.4007049487010947E-2</v>
      </c>
      <c r="U38" s="31">
        <v>5534</v>
      </c>
      <c r="V38" s="32">
        <f t="shared" si="53"/>
        <v>5.1869417289180902E-2</v>
      </c>
      <c r="W38" s="31">
        <f t="shared" si="54"/>
        <v>5534</v>
      </c>
      <c r="X38" s="32">
        <f t="shared" si="55"/>
        <v>5.1869417289180902E-2</v>
      </c>
      <c r="Y38" s="31">
        <v>77096</v>
      </c>
      <c r="Z38" s="41">
        <f t="shared" si="56"/>
        <v>5.2971468814950962E-2</v>
      </c>
    </row>
    <row r="39" spans="2:26" x14ac:dyDescent="0.25">
      <c r="B39" s="15" t="s">
        <v>11</v>
      </c>
      <c r="C39" s="27">
        <f t="shared" si="39"/>
        <v>7691</v>
      </c>
      <c r="D39" s="30">
        <f t="shared" si="40"/>
        <v>0.20603284309785957</v>
      </c>
      <c r="E39" s="27">
        <f t="shared" si="41"/>
        <v>7691</v>
      </c>
      <c r="F39" s="30">
        <f t="shared" si="42"/>
        <v>0.20603284309785957</v>
      </c>
      <c r="G39" s="27">
        <f t="shared" si="43"/>
        <v>71693</v>
      </c>
      <c r="H39" s="30">
        <f t="shared" si="44"/>
        <v>5.3106634014379449E-2</v>
      </c>
      <c r="I39" s="31">
        <v>12529</v>
      </c>
      <c r="J39" s="32">
        <f t="shared" si="45"/>
        <v>0.17748972942343108</v>
      </c>
      <c r="K39" s="31">
        <f t="shared" si="46"/>
        <v>12529</v>
      </c>
      <c r="L39" s="32">
        <f t="shared" si="47"/>
        <v>0.17748972942343108</v>
      </c>
      <c r="M39" s="31">
        <v>26497</v>
      </c>
      <c r="N39" s="32">
        <f t="shared" si="48"/>
        <v>1.9069037732182825E-2</v>
      </c>
      <c r="O39" s="27">
        <v>14200</v>
      </c>
      <c r="P39" s="30">
        <f t="shared" si="49"/>
        <v>0.14852624312281656</v>
      </c>
      <c r="Q39" s="27">
        <f t="shared" si="50"/>
        <v>14200</v>
      </c>
      <c r="R39" s="30">
        <f t="shared" si="51"/>
        <v>0.14852624312281656</v>
      </c>
      <c r="S39" s="27">
        <f t="shared" si="52"/>
        <v>45155</v>
      </c>
      <c r="T39" s="50">
        <f t="shared" si="52"/>
        <v>3.1275258987957417E-2</v>
      </c>
      <c r="U39" s="31">
        <v>16101</v>
      </c>
      <c r="V39" s="32">
        <f t="shared" si="53"/>
        <v>0.15091244809777771</v>
      </c>
      <c r="W39" s="31">
        <f t="shared" si="54"/>
        <v>16101</v>
      </c>
      <c r="X39" s="32">
        <f t="shared" si="55"/>
        <v>0.15091244809777771</v>
      </c>
      <c r="Y39" s="31">
        <v>46060</v>
      </c>
      <c r="Z39" s="41">
        <f t="shared" si="56"/>
        <v>3.1647113386124325E-2</v>
      </c>
    </row>
    <row r="40" spans="2:26" x14ac:dyDescent="0.25">
      <c r="B40" s="15" t="s">
        <v>10</v>
      </c>
      <c r="C40" s="27">
        <f t="shared" si="39"/>
        <v>1303</v>
      </c>
      <c r="D40" s="30">
        <f t="shared" si="40"/>
        <v>3.4905837284684826E-2</v>
      </c>
      <c r="E40" s="27">
        <f t="shared" si="41"/>
        <v>1303</v>
      </c>
      <c r="F40" s="30">
        <f t="shared" si="42"/>
        <v>3.4905837284684826E-2</v>
      </c>
      <c r="G40" s="27">
        <f t="shared" si="43"/>
        <v>53383</v>
      </c>
      <c r="H40" s="30">
        <f t="shared" si="44"/>
        <v>3.9543490209499092E-2</v>
      </c>
      <c r="I40" s="31">
        <v>2639</v>
      </c>
      <c r="J40" s="32">
        <f t="shared" si="45"/>
        <v>3.7384898710865561E-2</v>
      </c>
      <c r="K40" s="31">
        <f t="shared" si="46"/>
        <v>2639</v>
      </c>
      <c r="L40" s="32">
        <f t="shared" si="47"/>
        <v>3.7384898710865561E-2</v>
      </c>
      <c r="M40" s="31">
        <v>50227</v>
      </c>
      <c r="N40" s="32">
        <f t="shared" si="48"/>
        <v>3.6146754658049847E-2</v>
      </c>
      <c r="O40" s="27">
        <v>4306</v>
      </c>
      <c r="P40" s="30">
        <f t="shared" si="49"/>
        <v>4.5039014287806205E-2</v>
      </c>
      <c r="Q40" s="27">
        <f t="shared" si="50"/>
        <v>4306</v>
      </c>
      <c r="R40" s="30">
        <f t="shared" si="51"/>
        <v>4.5039014287806205E-2</v>
      </c>
      <c r="S40" s="27">
        <f t="shared" si="52"/>
        <v>37330</v>
      </c>
      <c r="T40" s="50">
        <f t="shared" si="52"/>
        <v>2.5855506987497515E-2</v>
      </c>
      <c r="U40" s="31">
        <v>6076</v>
      </c>
      <c r="V40" s="32">
        <f t="shared" si="53"/>
        <v>5.6949508393397755E-2</v>
      </c>
      <c r="W40" s="31">
        <f t="shared" si="54"/>
        <v>6076</v>
      </c>
      <c r="X40" s="32">
        <f t="shared" si="55"/>
        <v>5.6949508393397755E-2</v>
      </c>
      <c r="Y40" s="31">
        <v>38913</v>
      </c>
      <c r="Z40" s="41">
        <f t="shared" si="56"/>
        <v>2.6736520260405038E-2</v>
      </c>
    </row>
    <row r="41" spans="2:26" x14ac:dyDescent="0.25">
      <c r="B41" s="15" t="s">
        <v>9</v>
      </c>
      <c r="C41" s="27">
        <f t="shared" si="39"/>
        <v>1601</v>
      </c>
      <c r="D41" s="30">
        <f t="shared" si="40"/>
        <v>4.2888906748104694E-2</v>
      </c>
      <c r="E41" s="27">
        <f t="shared" si="41"/>
        <v>1601</v>
      </c>
      <c r="F41" s="30">
        <f t="shared" si="42"/>
        <v>4.2888906748104694E-2</v>
      </c>
      <c r="G41" s="27">
        <f t="shared" si="43"/>
        <v>68344</v>
      </c>
      <c r="H41" s="30">
        <f t="shared" si="44"/>
        <v>5.0625860196654472E-2</v>
      </c>
      <c r="I41" s="31">
        <v>2953</v>
      </c>
      <c r="J41" s="32">
        <f t="shared" si="45"/>
        <v>4.1833120838645703E-2</v>
      </c>
      <c r="K41" s="31">
        <f t="shared" si="46"/>
        <v>2953</v>
      </c>
      <c r="L41" s="32">
        <f t="shared" si="47"/>
        <v>4.1833120838645703E-2</v>
      </c>
      <c r="M41" s="31">
        <v>33898</v>
      </c>
      <c r="N41" s="32">
        <f t="shared" si="48"/>
        <v>2.4395299129921628E-2</v>
      </c>
      <c r="O41" s="27">
        <v>2486</v>
      </c>
      <c r="P41" s="30">
        <f t="shared" si="49"/>
        <v>2.6002552141079011E-2</v>
      </c>
      <c r="Q41" s="27">
        <f t="shared" si="50"/>
        <v>2486</v>
      </c>
      <c r="R41" s="30">
        <f t="shared" si="51"/>
        <v>2.6002552141079011E-2</v>
      </c>
      <c r="S41" s="27">
        <f t="shared" si="52"/>
        <v>32004</v>
      </c>
      <c r="T41" s="50">
        <f t="shared" si="52"/>
        <v>2.2166612526865002E-2</v>
      </c>
      <c r="U41" s="31">
        <v>6295</v>
      </c>
      <c r="V41" s="32">
        <f t="shared" si="53"/>
        <v>5.9002165131079476E-2</v>
      </c>
      <c r="W41" s="31">
        <f t="shared" si="54"/>
        <v>6295</v>
      </c>
      <c r="X41" s="32">
        <f t="shared" si="55"/>
        <v>5.9002165131079476E-2</v>
      </c>
      <c r="Y41" s="31">
        <v>53985</v>
      </c>
      <c r="Z41" s="41">
        <f t="shared" si="56"/>
        <v>3.7092258275074293E-2</v>
      </c>
    </row>
    <row r="42" spans="2:26" x14ac:dyDescent="0.25">
      <c r="B42" s="15" t="s">
        <v>8</v>
      </c>
      <c r="C42" s="27">
        <f t="shared" si="39"/>
        <v>1420</v>
      </c>
      <c r="D42" s="30">
        <f t="shared" si="40"/>
        <v>3.8040129657906721E-2</v>
      </c>
      <c r="E42" s="27">
        <f t="shared" si="41"/>
        <v>1420</v>
      </c>
      <c r="F42" s="30">
        <f t="shared" si="42"/>
        <v>3.8040129657906721E-2</v>
      </c>
      <c r="G42" s="27">
        <f t="shared" si="43"/>
        <v>74234</v>
      </c>
      <c r="H42" s="30">
        <f t="shared" si="44"/>
        <v>5.4988881333232591E-2</v>
      </c>
      <c r="I42" s="31">
        <v>3259</v>
      </c>
      <c r="J42" s="32">
        <f t="shared" si="45"/>
        <v>4.6168012466355005E-2</v>
      </c>
      <c r="K42" s="31">
        <f t="shared" si="46"/>
        <v>3259</v>
      </c>
      <c r="L42" s="32">
        <f t="shared" si="47"/>
        <v>4.6168012466355005E-2</v>
      </c>
      <c r="M42" s="31">
        <v>79467</v>
      </c>
      <c r="N42" s="32">
        <f t="shared" si="48"/>
        <v>5.7189841169316247E-2</v>
      </c>
      <c r="O42" s="27">
        <v>5731</v>
      </c>
      <c r="P42" s="30">
        <f t="shared" si="49"/>
        <v>5.9943936573018428E-2</v>
      </c>
      <c r="Q42" s="27">
        <f t="shared" si="50"/>
        <v>5731</v>
      </c>
      <c r="R42" s="30">
        <f t="shared" si="51"/>
        <v>5.9943936573018428E-2</v>
      </c>
      <c r="S42" s="27">
        <f t="shared" si="52"/>
        <v>79108</v>
      </c>
      <c r="T42" s="50">
        <f t="shared" si="52"/>
        <v>5.4791788019473708E-2</v>
      </c>
      <c r="U42" s="31">
        <v>4895</v>
      </c>
      <c r="V42" s="32">
        <f t="shared" si="53"/>
        <v>4.5880158588821926E-2</v>
      </c>
      <c r="W42" s="31">
        <f t="shared" si="54"/>
        <v>4895</v>
      </c>
      <c r="X42" s="32">
        <f t="shared" si="55"/>
        <v>4.5880158588821926E-2</v>
      </c>
      <c r="Y42" s="31">
        <v>95291</v>
      </c>
      <c r="Z42" s="41">
        <f t="shared" si="56"/>
        <v>6.5472971812357214E-2</v>
      </c>
    </row>
    <row r="43" spans="2:26" x14ac:dyDescent="0.25">
      <c r="B43" s="15" t="s">
        <v>7</v>
      </c>
      <c r="C43" s="27">
        <f t="shared" si="39"/>
        <v>2267</v>
      </c>
      <c r="D43" s="30">
        <f t="shared" si="40"/>
        <v>6.0730263334136995E-2</v>
      </c>
      <c r="E43" s="27">
        <f t="shared" si="41"/>
        <v>2267</v>
      </c>
      <c r="F43" s="30">
        <f t="shared" si="42"/>
        <v>6.0730263334136995E-2</v>
      </c>
      <c r="G43" s="27">
        <f t="shared" si="43"/>
        <v>126116</v>
      </c>
      <c r="H43" s="30">
        <f t="shared" si="44"/>
        <v>9.3420504865990808E-2</v>
      </c>
      <c r="I43" s="31">
        <v>2641</v>
      </c>
      <c r="J43" s="32">
        <f t="shared" si="45"/>
        <v>3.7413231335883271E-2</v>
      </c>
      <c r="K43" s="31">
        <f t="shared" si="46"/>
        <v>2641</v>
      </c>
      <c r="L43" s="32">
        <f t="shared" si="47"/>
        <v>3.7413231335883271E-2</v>
      </c>
      <c r="M43" s="31">
        <v>126576</v>
      </c>
      <c r="N43" s="32">
        <f t="shared" si="48"/>
        <v>9.1092671622778926E-2</v>
      </c>
      <c r="O43" s="27">
        <v>3914</v>
      </c>
      <c r="P43" s="30">
        <f t="shared" si="49"/>
        <v>4.0938853210049579E-2</v>
      </c>
      <c r="Q43" s="27">
        <f t="shared" si="50"/>
        <v>3914</v>
      </c>
      <c r="R43" s="30">
        <f t="shared" si="51"/>
        <v>4.0938853210049579E-2</v>
      </c>
      <c r="S43" s="27">
        <f t="shared" si="52"/>
        <v>123748</v>
      </c>
      <c r="T43" s="50">
        <f t="shared" si="52"/>
        <v>8.5710347674493509E-2</v>
      </c>
      <c r="U43" s="31">
        <v>5934</v>
      </c>
      <c r="V43" s="32">
        <f t="shared" si="53"/>
        <v>5.5618562015540204E-2</v>
      </c>
      <c r="W43" s="31">
        <f t="shared" si="54"/>
        <v>5934</v>
      </c>
      <c r="X43" s="32">
        <f t="shared" si="55"/>
        <v>5.5618562015540204E-2</v>
      </c>
      <c r="Y43" s="31">
        <v>205780</v>
      </c>
      <c r="Z43" s="41">
        <f t="shared" si="56"/>
        <v>0.14138825428998403</v>
      </c>
    </row>
    <row r="44" spans="2:26" x14ac:dyDescent="0.25">
      <c r="B44" s="15" t="s">
        <v>6</v>
      </c>
      <c r="C44" s="27">
        <f t="shared" si="39"/>
        <v>0</v>
      </c>
      <c r="D44" s="30">
        <f t="shared" si="40"/>
        <v>0</v>
      </c>
      <c r="E44" s="27">
        <f t="shared" si="41"/>
        <v>0</v>
      </c>
      <c r="F44" s="30">
        <f t="shared" si="42"/>
        <v>0</v>
      </c>
      <c r="G44" s="27">
        <f t="shared" si="43"/>
        <v>0</v>
      </c>
      <c r="H44" s="30">
        <f t="shared" si="44"/>
        <v>0</v>
      </c>
      <c r="I44" s="31">
        <v>0</v>
      </c>
      <c r="J44" s="32">
        <f t="shared" si="45"/>
        <v>0</v>
      </c>
      <c r="K44" s="31">
        <f t="shared" si="46"/>
        <v>0</v>
      </c>
      <c r="L44" s="32">
        <f t="shared" si="47"/>
        <v>0</v>
      </c>
      <c r="M44" s="31">
        <v>0</v>
      </c>
      <c r="N44" s="32">
        <f t="shared" si="48"/>
        <v>0</v>
      </c>
      <c r="O44" s="27">
        <v>0</v>
      </c>
      <c r="P44" s="30">
        <f t="shared" si="49"/>
        <v>0</v>
      </c>
      <c r="Q44" s="27">
        <f t="shared" si="50"/>
        <v>0</v>
      </c>
      <c r="R44" s="30">
        <f t="shared" si="51"/>
        <v>0</v>
      </c>
      <c r="S44" s="27">
        <f t="shared" si="52"/>
        <v>0</v>
      </c>
      <c r="T44" s="50">
        <f t="shared" si="52"/>
        <v>0</v>
      </c>
      <c r="U44" s="31">
        <v>0</v>
      </c>
      <c r="V44" s="32">
        <f t="shared" si="53"/>
        <v>0</v>
      </c>
      <c r="W44" s="31">
        <f t="shared" si="54"/>
        <v>0</v>
      </c>
      <c r="X44" s="32">
        <f t="shared" si="55"/>
        <v>0</v>
      </c>
      <c r="Y44" s="31">
        <v>0</v>
      </c>
      <c r="Z44" s="41">
        <f t="shared" si="56"/>
        <v>0</v>
      </c>
    </row>
    <row r="45" spans="2:26" x14ac:dyDescent="0.25">
      <c r="B45" s="15" t="s">
        <v>5</v>
      </c>
      <c r="C45" s="27">
        <f t="shared" si="39"/>
        <v>15514</v>
      </c>
      <c r="D45" s="30">
        <f t="shared" si="40"/>
        <v>0.41560181092448228</v>
      </c>
      <c r="E45" s="27">
        <f t="shared" si="41"/>
        <v>15514</v>
      </c>
      <c r="F45" s="30">
        <f t="shared" si="42"/>
        <v>0.41560181092448228</v>
      </c>
      <c r="G45" s="27">
        <f t="shared" si="43"/>
        <v>332660</v>
      </c>
      <c r="H45" s="30">
        <f t="shared" si="44"/>
        <v>0.24641810038948667</v>
      </c>
      <c r="I45" s="31">
        <v>26328</v>
      </c>
      <c r="J45" s="32">
        <f t="shared" si="45"/>
        <v>0.37297067573310666</v>
      </c>
      <c r="K45" s="31">
        <f t="shared" si="46"/>
        <v>26328</v>
      </c>
      <c r="L45" s="32">
        <f t="shared" si="47"/>
        <v>0.37297067573310666</v>
      </c>
      <c r="M45" s="31">
        <v>356744</v>
      </c>
      <c r="N45" s="32">
        <f t="shared" si="48"/>
        <v>0.25673717012227154</v>
      </c>
      <c r="O45" s="27">
        <v>44823</v>
      </c>
      <c r="P45" s="30">
        <f t="shared" si="49"/>
        <v>0.46883040813338073</v>
      </c>
      <c r="Q45" s="27">
        <f t="shared" si="50"/>
        <v>44823</v>
      </c>
      <c r="R45" s="30">
        <f t="shared" si="51"/>
        <v>0.46883040813338073</v>
      </c>
      <c r="S45" s="27">
        <f t="shared" si="52"/>
        <v>385807</v>
      </c>
      <c r="T45" s="50">
        <f t="shared" si="52"/>
        <v>0.26721766901487953</v>
      </c>
      <c r="U45" s="31">
        <v>31372</v>
      </c>
      <c r="V45" s="32">
        <f t="shared" si="53"/>
        <v>0.29404542088835983</v>
      </c>
      <c r="W45" s="31">
        <f t="shared" si="54"/>
        <v>31372</v>
      </c>
      <c r="X45" s="32">
        <f t="shared" si="55"/>
        <v>0.29404542088835983</v>
      </c>
      <c r="Y45" s="31">
        <v>385337</v>
      </c>
      <c r="Z45" s="41">
        <f t="shared" si="56"/>
        <v>0.26475909098716871</v>
      </c>
    </row>
    <row r="46" spans="2:26" x14ac:dyDescent="0.25">
      <c r="B46" s="14" t="s">
        <v>0</v>
      </c>
      <c r="C46" s="43">
        <f t="shared" si="39"/>
        <v>37329</v>
      </c>
      <c r="D46" s="42">
        <v>1</v>
      </c>
      <c r="E46" s="51">
        <f>SUM(E34:E45)</f>
        <v>37329</v>
      </c>
      <c r="F46" s="42">
        <v>1</v>
      </c>
      <c r="G46" s="51">
        <f t="shared" si="43"/>
        <v>1349982</v>
      </c>
      <c r="H46" s="42">
        <v>1</v>
      </c>
      <c r="I46" s="38">
        <f>SUM(I34:I45)</f>
        <v>70590</v>
      </c>
      <c r="J46" s="39">
        <f t="shared" si="45"/>
        <v>1</v>
      </c>
      <c r="K46" s="38">
        <f t="shared" si="46"/>
        <v>70590</v>
      </c>
      <c r="L46" s="39">
        <f t="shared" si="47"/>
        <v>1</v>
      </c>
      <c r="M46" s="52">
        <f>SUM(M34:M45)</f>
        <v>1389530</v>
      </c>
      <c r="N46" s="39">
        <f t="shared" si="48"/>
        <v>1</v>
      </c>
      <c r="O46" s="35">
        <f>SUM(O34:O45)</f>
        <v>95606</v>
      </c>
      <c r="P46" s="37">
        <f t="shared" si="49"/>
        <v>1</v>
      </c>
      <c r="Q46" s="35">
        <f t="shared" si="50"/>
        <v>95606</v>
      </c>
      <c r="R46" s="37">
        <f t="shared" si="51"/>
        <v>1</v>
      </c>
      <c r="S46" s="35">
        <f t="shared" si="52"/>
        <v>1443793</v>
      </c>
      <c r="T46" s="53">
        <f t="shared" si="52"/>
        <v>1</v>
      </c>
      <c r="U46" s="38">
        <f>SUM(U34:U45)</f>
        <v>106691</v>
      </c>
      <c r="V46" s="39">
        <f t="shared" si="53"/>
        <v>1</v>
      </c>
      <c r="W46" s="38">
        <f t="shared" si="54"/>
        <v>106691</v>
      </c>
      <c r="X46" s="39">
        <f t="shared" si="55"/>
        <v>1</v>
      </c>
      <c r="Y46" s="38">
        <f>SUM(Y34:Y45)</f>
        <v>1455425</v>
      </c>
      <c r="Z46" s="48">
        <f t="shared" si="56"/>
        <v>1</v>
      </c>
    </row>
    <row r="47" spans="2:26" x14ac:dyDescent="0.25">
      <c r="B47" s="13"/>
      <c r="C47" s="12"/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11"/>
      <c r="O47" s="49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</row>
    <row r="48" spans="2:26" x14ac:dyDescent="0.25">
      <c r="B48" s="10" t="s">
        <v>4</v>
      </c>
      <c r="C48" s="27">
        <f>C23</f>
        <v>9139</v>
      </c>
      <c r="D48" s="30">
        <f>C48/$C$21</f>
        <v>0.24482305981944333</v>
      </c>
      <c r="E48" s="27">
        <f>C48</f>
        <v>9139</v>
      </c>
      <c r="F48" s="30">
        <f>D48</f>
        <v>0.24482305981944333</v>
      </c>
      <c r="G48" s="27">
        <f>G50-G49</f>
        <v>1008241</v>
      </c>
      <c r="H48" s="30">
        <f>G48/$G$25</f>
        <v>0.7468551432537619</v>
      </c>
      <c r="I48" s="31">
        <v>28512</v>
      </c>
      <c r="J48" s="32">
        <f>I48/70590</f>
        <v>0.40390990225244366</v>
      </c>
      <c r="K48" s="31">
        <f>I48</f>
        <v>28512</v>
      </c>
      <c r="L48" s="32">
        <f>J48</f>
        <v>0.40390990225244366</v>
      </c>
      <c r="M48" s="31">
        <f>M23</f>
        <v>1022040</v>
      </c>
      <c r="N48" s="32">
        <f>M48/1389530</f>
        <v>0.73552927968449766</v>
      </c>
      <c r="O48" s="27">
        <f>O50-O49</f>
        <v>37550</v>
      </c>
      <c r="P48" s="30">
        <f>O48/95606</f>
        <v>0.39275777670857476</v>
      </c>
      <c r="Q48" s="27">
        <f>O48</f>
        <v>37550</v>
      </c>
      <c r="R48" s="30">
        <f>P48</f>
        <v>0.39275777670857476</v>
      </c>
      <c r="S48" s="27">
        <f>S50-S49</f>
        <v>1066249</v>
      </c>
      <c r="T48" s="30">
        <f>S48/1443793</f>
        <v>0.73850545057359329</v>
      </c>
      <c r="U48" s="31">
        <f>U50-U49</f>
        <v>57404</v>
      </c>
      <c r="V48" s="32">
        <f>U48/106691</f>
        <v>0.53803975967982309</v>
      </c>
      <c r="W48" s="31">
        <f>U48</f>
        <v>57404</v>
      </c>
      <c r="X48" s="32">
        <f>V48</f>
        <v>0.53803975967982309</v>
      </c>
      <c r="Y48" s="31">
        <f>Y50-Y49</f>
        <v>1083930</v>
      </c>
      <c r="Z48" s="41">
        <f>Y48/1455425</f>
        <v>0.74475153305735442</v>
      </c>
    </row>
    <row r="49" spans="2:26" x14ac:dyDescent="0.25">
      <c r="B49" s="9" t="s">
        <v>3</v>
      </c>
      <c r="C49" s="27">
        <f t="shared" ref="C49:C50" si="57">C24</f>
        <v>28190</v>
      </c>
      <c r="D49" s="30">
        <f>C49/$C$21</f>
        <v>0.7551769401805567</v>
      </c>
      <c r="E49" s="27">
        <f>C49</f>
        <v>28190</v>
      </c>
      <c r="F49" s="30">
        <f t="shared" ref="F49:F50" si="58">D49</f>
        <v>0.7551769401805567</v>
      </c>
      <c r="G49" s="27">
        <f>G24</f>
        <v>341741</v>
      </c>
      <c r="H49" s="30">
        <f>G49/$G$25</f>
        <v>0.2531448567462381</v>
      </c>
      <c r="I49" s="31">
        <v>42078</v>
      </c>
      <c r="J49" s="32">
        <f>I49/70590</f>
        <v>0.59609009774755628</v>
      </c>
      <c r="K49" s="31">
        <f>I49</f>
        <v>42078</v>
      </c>
      <c r="L49" s="32">
        <f>J49</f>
        <v>0.59609009774755628</v>
      </c>
      <c r="M49" s="31">
        <f>M24</f>
        <v>367490</v>
      </c>
      <c r="N49" s="32">
        <f>M49/1389530</f>
        <v>0.26447072031550234</v>
      </c>
      <c r="O49" s="27">
        <v>58056</v>
      </c>
      <c r="P49" s="30">
        <f t="shared" ref="P49:P50" si="59">O49/95606</f>
        <v>0.60724222329142519</v>
      </c>
      <c r="Q49" s="27">
        <f t="shared" ref="Q49:Q50" si="60">O49</f>
        <v>58056</v>
      </c>
      <c r="R49" s="30">
        <f t="shared" ref="R49:R50" si="61">P49</f>
        <v>0.60724222329142519</v>
      </c>
      <c r="S49" s="27">
        <v>377544</v>
      </c>
      <c r="T49" s="30">
        <f t="shared" ref="T49:T50" si="62">S49/1443793</f>
        <v>0.26149454942640671</v>
      </c>
      <c r="U49" s="31">
        <v>49287</v>
      </c>
      <c r="V49" s="32">
        <f t="shared" ref="V49:V50" si="63">U49/106691</f>
        <v>0.46196024032017696</v>
      </c>
      <c r="W49" s="31">
        <f t="shared" ref="W49:W50" si="64">U49</f>
        <v>49287</v>
      </c>
      <c r="X49" s="32">
        <f t="shared" ref="X49:X50" si="65">V49</f>
        <v>0.46196024032017696</v>
      </c>
      <c r="Y49" s="31">
        <v>371495</v>
      </c>
      <c r="Z49" s="41">
        <f t="shared" ref="Z49:Z50" si="66">Y49/1455425</f>
        <v>0.25524846694264564</v>
      </c>
    </row>
    <row r="50" spans="2:26" x14ac:dyDescent="0.25">
      <c r="B50" s="8" t="s">
        <v>0</v>
      </c>
      <c r="C50" s="43">
        <f t="shared" si="57"/>
        <v>37329</v>
      </c>
      <c r="D50" s="42">
        <v>1</v>
      </c>
      <c r="E50" s="43">
        <f t="shared" ref="E50:H50" si="67">SUM(E48:E49)</f>
        <v>37329</v>
      </c>
      <c r="F50" s="42">
        <f t="shared" si="58"/>
        <v>1</v>
      </c>
      <c r="G50" s="43">
        <f>G21</f>
        <v>1349982</v>
      </c>
      <c r="H50" s="44">
        <f t="shared" si="67"/>
        <v>1</v>
      </c>
      <c r="I50" s="45">
        <f>I46</f>
        <v>70590</v>
      </c>
      <c r="J50" s="46">
        <f t="shared" ref="J50:N50" si="68">J46</f>
        <v>1</v>
      </c>
      <c r="K50" s="45">
        <f t="shared" si="68"/>
        <v>70590</v>
      </c>
      <c r="L50" s="46">
        <f t="shared" si="68"/>
        <v>1</v>
      </c>
      <c r="M50" s="45">
        <f t="shared" si="68"/>
        <v>1389530</v>
      </c>
      <c r="N50" s="46">
        <f t="shared" si="68"/>
        <v>1</v>
      </c>
      <c r="O50" s="35">
        <f>O46</f>
        <v>95606</v>
      </c>
      <c r="P50" s="37">
        <f t="shared" si="59"/>
        <v>1</v>
      </c>
      <c r="Q50" s="35">
        <f t="shared" si="60"/>
        <v>95606</v>
      </c>
      <c r="R50" s="37">
        <f t="shared" si="61"/>
        <v>1</v>
      </c>
      <c r="S50" s="35">
        <f>S46</f>
        <v>1443793</v>
      </c>
      <c r="T50" s="37">
        <f t="shared" si="62"/>
        <v>1</v>
      </c>
      <c r="U50" s="38">
        <f>U46</f>
        <v>106691</v>
      </c>
      <c r="V50" s="39">
        <f t="shared" si="63"/>
        <v>1</v>
      </c>
      <c r="W50" s="38">
        <f t="shared" si="64"/>
        <v>106691</v>
      </c>
      <c r="X50" s="39">
        <f t="shared" si="65"/>
        <v>1</v>
      </c>
      <c r="Y50" s="38">
        <f>Y46</f>
        <v>1455425</v>
      </c>
      <c r="Z50" s="39">
        <f t="shared" si="66"/>
        <v>1</v>
      </c>
    </row>
    <row r="51" spans="2:26" x14ac:dyDescent="0.25">
      <c r="B51" s="7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40"/>
      <c r="S51" s="6"/>
      <c r="T51" s="5"/>
      <c r="U51" s="6"/>
      <c r="V51" s="5"/>
      <c r="W51" s="6"/>
      <c r="X51" s="5"/>
      <c r="Y51" s="6"/>
      <c r="Z51" s="5"/>
    </row>
    <row r="52" spans="2:26" x14ac:dyDescent="0.25">
      <c r="B52" s="4" t="s">
        <v>2</v>
      </c>
      <c r="C52" s="27">
        <f>C34+C35+C37+C39+C40+C41</f>
        <v>16069</v>
      </c>
      <c r="D52" s="30">
        <f>C52/$C$29</f>
        <v>0.43046960807950924</v>
      </c>
      <c r="E52" s="27">
        <f>C52</f>
        <v>16069</v>
      </c>
      <c r="F52" s="30">
        <f>D52</f>
        <v>0.43046960807950924</v>
      </c>
      <c r="G52" s="27">
        <f>G54-G53</f>
        <v>736890</v>
      </c>
      <c r="H52" s="30">
        <f>G52/$G$29</f>
        <v>0.54585172246741065</v>
      </c>
      <c r="I52" s="31">
        <f>I34+I35+I37+I39+I40+I41</f>
        <v>34965</v>
      </c>
      <c r="J52" s="32">
        <f>I52/70590</f>
        <v>0.4953251168720782</v>
      </c>
      <c r="K52" s="31">
        <f>I52</f>
        <v>34965</v>
      </c>
      <c r="L52" s="32">
        <f>J52</f>
        <v>0.4953251168720782</v>
      </c>
      <c r="M52" s="31">
        <f>M34+M35+M37+M39+M40+M41</f>
        <v>746685</v>
      </c>
      <c r="N52" s="32">
        <f>M52/1389530</f>
        <v>0.53736515224572334</v>
      </c>
      <c r="O52" s="27">
        <f>O54-O53</f>
        <v>36392</v>
      </c>
      <c r="P52" s="30">
        <f>O52/95606</f>
        <v>0.38064556617785494</v>
      </c>
      <c r="Q52" s="27">
        <f>O52</f>
        <v>36392</v>
      </c>
      <c r="R52" s="30">
        <f>P52</f>
        <v>0.38064556617785494</v>
      </c>
      <c r="S52" s="27">
        <f>S27</f>
        <v>777155</v>
      </c>
      <c r="T52" s="30">
        <f>T27</f>
        <v>0.53827314580414232</v>
      </c>
      <c r="U52" s="31">
        <f>U54-U53</f>
        <v>58956</v>
      </c>
      <c r="V52" s="32">
        <f>U52/106691</f>
        <v>0.55258644121809708</v>
      </c>
      <c r="W52" s="31">
        <f>U52</f>
        <v>58956</v>
      </c>
      <c r="X52" s="32">
        <f>V52</f>
        <v>0.55258644121809708</v>
      </c>
      <c r="Y52" s="31">
        <f>Y27</f>
        <v>691921</v>
      </c>
      <c r="Z52" s="41">
        <f>Z27</f>
        <v>0.47540821409553913</v>
      </c>
    </row>
    <row r="53" spans="2:26" x14ac:dyDescent="0.25">
      <c r="B53" s="3" t="s">
        <v>1</v>
      </c>
      <c r="C53" s="27">
        <f>C54-C52</f>
        <v>21260</v>
      </c>
      <c r="D53" s="30">
        <f>C53/$C$29</f>
        <v>0.56953039192049082</v>
      </c>
      <c r="E53" s="27">
        <f>C53</f>
        <v>21260</v>
      </c>
      <c r="F53" s="30">
        <f t="shared" ref="F53:F54" si="69">D53</f>
        <v>0.56953039192049082</v>
      </c>
      <c r="G53" s="27">
        <f>G28</f>
        <v>613092</v>
      </c>
      <c r="H53" s="30">
        <f>G53/$G$29</f>
        <v>0.45414827753258935</v>
      </c>
      <c r="I53" s="31">
        <f>I54-I52</f>
        <v>35625</v>
      </c>
      <c r="J53" s="32">
        <f t="shared" ref="J53:J54" si="70">I53/70590</f>
        <v>0.50467488312792175</v>
      </c>
      <c r="K53" s="31">
        <f t="shared" ref="K53:K54" si="71">I53</f>
        <v>35625</v>
      </c>
      <c r="L53" s="32">
        <f t="shared" ref="L53:L54" si="72">J53</f>
        <v>0.50467488312792175</v>
      </c>
      <c r="M53" s="31">
        <f>M54-M52</f>
        <v>642845</v>
      </c>
      <c r="N53" s="32">
        <f t="shared" ref="N53:N54" si="73">M53/1389530</f>
        <v>0.4626348477542766</v>
      </c>
      <c r="O53" s="27">
        <f>O38+O42+O43+O45</f>
        <v>59214</v>
      </c>
      <c r="P53" s="30">
        <f t="shared" ref="P53:P54" si="74">O53/95606</f>
        <v>0.61935443382214506</v>
      </c>
      <c r="Q53" s="27">
        <f t="shared" ref="Q53:Q54" si="75">O53</f>
        <v>59214</v>
      </c>
      <c r="R53" s="30">
        <f t="shared" ref="R53:R54" si="76">P53</f>
        <v>0.61935443382214506</v>
      </c>
      <c r="S53" s="27">
        <f t="shared" ref="S53:T54" si="77">S28</f>
        <v>666638</v>
      </c>
      <c r="T53" s="30">
        <f t="shared" si="77"/>
        <v>0.46172685419585774</v>
      </c>
      <c r="U53" s="31">
        <f>U38+U42+U43+U45</f>
        <v>47735</v>
      </c>
      <c r="V53" s="32">
        <f t="shared" ref="V53:V54" si="78">U53/106691</f>
        <v>0.44741355878190286</v>
      </c>
      <c r="W53" s="31">
        <f t="shared" ref="W53:W54" si="79">U53</f>
        <v>47735</v>
      </c>
      <c r="X53" s="32">
        <f t="shared" ref="X53:X54" si="80">V53</f>
        <v>0.44741355878190286</v>
      </c>
      <c r="Y53" s="31">
        <f t="shared" ref="Y53:Z54" si="81">Y28</f>
        <v>763504</v>
      </c>
      <c r="Z53" s="41">
        <f t="shared" si="81"/>
        <v>0.52459178590446087</v>
      </c>
    </row>
    <row r="54" spans="2:26" x14ac:dyDescent="0.25">
      <c r="B54" s="2" t="s">
        <v>0</v>
      </c>
      <c r="C54" s="43">
        <f>C21</f>
        <v>37329</v>
      </c>
      <c r="D54" s="42">
        <v>1</v>
      </c>
      <c r="E54" s="43">
        <f t="shared" ref="E54:H54" si="82">SUM(E52:E53)</f>
        <v>37329</v>
      </c>
      <c r="F54" s="37">
        <f t="shared" si="69"/>
        <v>1</v>
      </c>
      <c r="G54" s="43">
        <f>G21</f>
        <v>1349982</v>
      </c>
      <c r="H54" s="44">
        <f t="shared" si="82"/>
        <v>1</v>
      </c>
      <c r="I54" s="38">
        <f>I46</f>
        <v>70590</v>
      </c>
      <c r="J54" s="39">
        <f t="shared" si="70"/>
        <v>1</v>
      </c>
      <c r="K54" s="38">
        <f t="shared" si="71"/>
        <v>70590</v>
      </c>
      <c r="L54" s="39">
        <f t="shared" si="72"/>
        <v>1</v>
      </c>
      <c r="M54" s="38">
        <f>M46</f>
        <v>1389530</v>
      </c>
      <c r="N54" s="39">
        <f t="shared" si="73"/>
        <v>1</v>
      </c>
      <c r="O54" s="47">
        <f>O46</f>
        <v>95606</v>
      </c>
      <c r="P54" s="37">
        <f t="shared" si="74"/>
        <v>1</v>
      </c>
      <c r="Q54" s="35">
        <f t="shared" si="75"/>
        <v>95606</v>
      </c>
      <c r="R54" s="37">
        <f t="shared" si="76"/>
        <v>1</v>
      </c>
      <c r="S54" s="35">
        <f t="shared" si="77"/>
        <v>1443793</v>
      </c>
      <c r="T54" s="37">
        <f t="shared" si="77"/>
        <v>1</v>
      </c>
      <c r="U54" s="38">
        <f>U46</f>
        <v>106691</v>
      </c>
      <c r="V54" s="39">
        <f t="shared" si="78"/>
        <v>1</v>
      </c>
      <c r="W54" s="38">
        <f t="shared" si="79"/>
        <v>106691</v>
      </c>
      <c r="X54" s="39">
        <f t="shared" si="80"/>
        <v>1</v>
      </c>
      <c r="Y54" s="38">
        <f t="shared" si="81"/>
        <v>1455425</v>
      </c>
      <c r="Z54" s="48">
        <f t="shared" si="81"/>
        <v>1</v>
      </c>
    </row>
    <row r="57" spans="2:26" x14ac:dyDescent="0.25">
      <c r="X57" s="26"/>
    </row>
  </sheetData>
  <sheetProtection algorithmName="SHA-512" hashValue="AB70Kk9jRx7VACi/gOMUFMqt+0GagrO5eVcYdyIC4hlfO0lA0FsoT5Or9sXaVn01fsmhLPQL+qUbFnoUs58Ulg==" saltValue="vHO5PbmIyMaFqUhcg+0heQ==" spinCount="100000" sheet="1" objects="1" scenarios="1"/>
  <mergeCells count="34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S7:T7"/>
    <mergeCell ref="U7:V7"/>
    <mergeCell ref="W7:X7"/>
    <mergeCell ref="C7:D7"/>
    <mergeCell ref="E7:F7"/>
    <mergeCell ref="G7:H7"/>
    <mergeCell ref="I7:J7"/>
    <mergeCell ref="K7:L7"/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  <ignoredErrors>
    <ignoredError sqref="T27:T28 N46 N54 T50 T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64193-62FC-4BE0-9743-B6A10C2FDCBF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55F70F23399142A5C218B8EC1477F3" ma:contentTypeVersion="4" ma:contentTypeDescription="Create a new document." ma:contentTypeScope="" ma:versionID="ab45bcbda252fe04b9c31a1304668529">
  <xsd:schema xmlns:xsd="http://www.w3.org/2001/XMLSchema" xmlns:xs="http://www.w3.org/2001/XMLSchema" xmlns:p="http://schemas.microsoft.com/office/2006/metadata/properties" xmlns:ns3="397cc3c5-8de2-403a-9f14-eda650732478" targetNamespace="http://schemas.microsoft.com/office/2006/metadata/properties" ma:root="true" ma:fieldsID="b67c55ba690be0687fa35d2cca535350" ns3:_="">
    <xsd:import namespace="397cc3c5-8de2-403a-9f14-eda6507324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cc3c5-8de2-403a-9f14-eda6507324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FA29EC-D549-4B57-A3CB-423B651E7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7cc3c5-8de2-403a-9f14-eda6507324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ADFA41-7F8C-4DA4-8561-F57224BB31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368D4-022B-4E8C-9BCA-4FFDF939AE88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397cc3c5-8de2-403a-9f14-eda65073247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תשואה 31.12.2023</vt:lpstr>
      <vt:lpstr>גיליון1</vt:lpstr>
      <vt:lpstr>'פרסום תשואה 31.12.2023'!WPrint_Area_W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עמית אלרן</cp:lastModifiedBy>
  <dcterms:created xsi:type="dcterms:W3CDTF">2016-08-10T06:34:50Z</dcterms:created>
  <dcterms:modified xsi:type="dcterms:W3CDTF">2024-03-31T09:09:57Z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0x0101003355F70F23399142A5C218B8EC1477F3</vt:lpwstr>
  </property>
</Properties>
</file>